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Корректировка 29.10.2020" sheetId="1" r:id="rId1"/>
  </sheets>
  <definedNames>
    <definedName name="_xlnm.Print_Titles" localSheetId="0">'Корректировка 29.10.2020'!$9:$10</definedName>
  </definedNames>
  <calcPr fullCalcOnLoad="1" fullPrecision="0"/>
</workbook>
</file>

<file path=xl/sharedStrings.xml><?xml version="1.0" encoding="utf-8"?>
<sst xmlns="http://schemas.openxmlformats.org/spreadsheetml/2006/main" count="168" uniqueCount="154">
  <si>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</si>
  <si>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</si>
  <si>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</si>
  <si>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</si>
  <si>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</si>
  <si>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</si>
  <si>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</si>
  <si>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</si>
  <si>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</si>
  <si>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</si>
  <si>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</si>
  <si>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</si>
  <si>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</si>
  <si>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</si>
  <si>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</si>
  <si>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</si>
  <si>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</si>
  <si>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</si>
  <si>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</si>
  <si>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</si>
  <si>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</si>
  <si>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</si>
  <si>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</si>
  <si>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</si>
  <si>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</si>
  <si>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</si>
  <si>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</si>
  <si>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</si>
  <si>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</si>
  <si>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</si>
  <si>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</si>
  <si>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</si>
  <si>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</si>
  <si>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</si>
  <si>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</si>
  <si>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</si>
  <si>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</si>
  <si>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</si>
  <si>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</si>
  <si>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</si>
  <si>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</si>
  <si>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</si>
  <si>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</si>
  <si>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</si>
  <si>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</si>
  <si>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</si>
  <si>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</si>
  <si>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</si>
  <si>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</si>
  <si>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</si>
  <si>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</si>
  <si>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</si>
  <si>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</si>
  <si>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</si>
  <si>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</si>
  <si>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</si>
  <si>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</si>
  <si>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</si>
  <si>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</si>
  <si>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</si>
  <si>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</si>
  <si>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</si>
  <si>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</si>
  <si>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</si>
  <si>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</si>
  <si>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</si>
  <si>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</si>
  <si>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</si>
  <si>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</si>
  <si>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</si>
  <si>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</si>
  <si>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</si>
  <si>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</si>
  <si>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</si>
  <si>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</si>
  <si>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</si>
  <si>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</si>
  <si>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</si>
  <si>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</si>
  <si>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</si>
  <si>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</si>
  <si>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</si>
  <si>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</si>
  <si>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</si>
  <si>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</si>
  <si>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</si>
  <si>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</si>
  <si>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</si>
  <si>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</si>
  <si>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</si>
  <si>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</si>
  <si>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</si>
  <si>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</si>
  <si>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</si>
  <si>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</si>
  <si>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</si>
  <si>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</si>
  <si>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</si>
  <si>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Свод доходов бюджета городского округа Заречный на 2020 год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</si>
  <si>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</si>
  <si>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</si>
  <si>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</si>
  <si>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</si>
  <si>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</si>
  <si>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</si>
  <si>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</si>
  <si>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</si>
  <si>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</si>
  <si>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</si>
  <si>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</si>
  <si>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</si>
  <si>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</si>
  <si>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</si>
  <si>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</si>
  <si>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</si>
  <si>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</si>
  <si>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</si>
  <si>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</si>
  <si>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</si>
  <si>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</si>
  <si>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</si>
  <si>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</si>
  <si>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901 2 02 35469 04 0000 150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</si>
  <si>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</si>
  <si>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</si>
  <si>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</si>
  <si>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901 2 02 35462 04 0000 150</t>
  </si>
  <si>
    <t>906 2 02 49999 04 0000 150</t>
  </si>
  <si>
    <t>Прочие межбюджетные трансферты, передаваемые бюджетам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</si>
  <si>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</si>
  <si>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</si>
  <si>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</si>
  <si>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</si>
  <si>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</si>
  <si>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</si>
  <si>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</si>
  <si>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</si>
  <si>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901 2 02 49999 04 0000 150</t>
  </si>
  <si>
    <t>901 1 14 02042 04 0000 410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</si>
  <si>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</si>
  <si>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908 2 02 29999 04 0000 150</t>
  </si>
  <si>
    <t>Субсидии на информатизацию муниципальных библиотек, в том числе комплектование книжных фондов (вкл. приобретение эл. версий книг и приобрет. (подписку) периодических изданий)</t>
  </si>
  <si>
    <t>901 2 02 45424 04 0000150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</si>
  <si>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</si>
  <si>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906 2 02 45303 04 0000150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</si>
  <si>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</si>
  <si>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908 2 02 49999 04 0000 150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</si>
  <si>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</si>
  <si>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906 2 02 25304 04 0000 150</t>
  </si>
  <si>
    <t xml:space="preserve">от № </t>
  </si>
  <si>
    <t>по решению Думы 29.10.2020</t>
  </si>
  <si>
    <t>Изменения</t>
  </si>
  <si>
    <t>Сумма, в рублях</t>
  </si>
  <si>
    <t>от 17.12.2020 № 107-Р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</si>
</sst>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vertical="top" wrapText="1"/>
    </xf>
    <xf numFmtId="4" fontId="10" fillId="0" borderId="10" xfId="6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/>
    </xf>
    <xf numFmtId="4" fontId="9" fillId="0" borderId="10" xfId="60" applyNumberFormat="1" applyFont="1" applyFill="1" applyBorder="1" applyAlignment="1">
      <alignment horizontal="center" vertical="top"/>
    </xf>
    <xf numFmtId="4" fontId="9" fillId="0" borderId="0" xfId="6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11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L14" sqref="L14"/>
    </sheetView>
  </sheetViews>
  <sheetFormatPr defaultColWidth="8.875" defaultRowHeight="12.75"/>
  <cols>
    <col min="1" max="1" width="8.00390625" style="2" customWidth="1"/>
    <col min="2" max="2" width="24.75390625" style="2" customWidth="1"/>
    <col min="3" max="3" width="54.25390625" style="2" customWidth="1"/>
    <col min="4" max="4" width="16.625" style="2" hidden="1" customWidth="1"/>
    <col min="5" max="6" width="8.875" style="2" hidden="1" customWidth="1"/>
    <col min="7" max="7" width="15.875" style="2" customWidth="1"/>
    <col min="8" max="8" width="14.625" style="2" hidden="1" customWidth="1"/>
    <col min="9" max="9" width="14.875" style="2" bestFit="1" customWidth="1"/>
    <col min="10" max="16384" width="8.875" style="2" customWidth="1"/>
  </cols>
  <sheetData>
    <row r="1" spans="3:7" ht="15">
      <c r="C1" s="3"/>
      <c r="D1" s="3" t="s">
        <v>75</v>
      </c>
      <c r="G1" s="3" t="s">
        <v>75</v>
      </c>
    </row>
    <row r="2" spans="3:7" ht="15">
      <c r="C2" s="3"/>
      <c r="D2" s="3" t="s">
        <v>55</v>
      </c>
      <c r="G2" s="3" t="s">
        <v>55</v>
      </c>
    </row>
    <row r="3" spans="3:7" ht="15">
      <c r="C3" s="3"/>
      <c r="D3" s="3" t="s">
        <v>56</v>
      </c>
      <c r="G3" s="3" t="s">
        <v>56</v>
      </c>
    </row>
    <row r="4" spans="3:7" ht="15">
      <c r="C4" s="3"/>
      <c r="D4" s="3" t="s">
        <v>149</v>
      </c>
      <c r="G4" s="3" t="s">
        <v>153</v>
      </c>
    </row>
    <row r="6" spans="1:4" ht="21" customHeight="1">
      <c r="A6" s="39" t="s">
        <v>98</v>
      </c>
      <c r="B6" s="40"/>
      <c r="C6" s="40"/>
      <c r="D6" s="40"/>
    </row>
    <row r="7" spans="1:7" ht="16.5">
      <c r="A7" s="4"/>
      <c r="B7" s="24"/>
      <c r="C7" s="24"/>
      <c r="D7" s="24"/>
      <c r="G7" s="24"/>
    </row>
    <row r="8" spans="1:7" ht="16.5">
      <c r="A8" s="4"/>
      <c r="B8" s="24"/>
      <c r="C8" s="24"/>
      <c r="D8" s="24"/>
      <c r="G8" s="24"/>
    </row>
    <row r="9" spans="1:8" ht="12.75">
      <c r="A9" s="36" t="s">
        <v>54</v>
      </c>
      <c r="B9" s="36" t="s">
        <v>53</v>
      </c>
      <c r="C9" s="36" t="s">
        <v>52</v>
      </c>
      <c r="D9" s="36" t="s">
        <v>150</v>
      </c>
      <c r="G9" s="36" t="s">
        <v>152</v>
      </c>
      <c r="H9" s="38" t="s">
        <v>151</v>
      </c>
    </row>
    <row r="10" spans="1:8" ht="21" customHeight="1">
      <c r="A10" s="41"/>
      <c r="B10" s="37"/>
      <c r="C10" s="37"/>
      <c r="D10" s="37"/>
      <c r="G10" s="37"/>
      <c r="H10" s="38"/>
    </row>
    <row r="11" spans="1:8" ht="18" customHeight="1">
      <c r="A11" s="5">
        <v>1</v>
      </c>
      <c r="B11" s="6" t="s">
        <v>14</v>
      </c>
      <c r="C11" s="7" t="s">
        <v>62</v>
      </c>
      <c r="D11" s="30">
        <f>SUM(D12+D14+D16+D20+D23+D25+D33+D35+D43+D51+D52)</f>
        <v>518380186</v>
      </c>
      <c r="E11" s="31"/>
      <c r="F11" s="31"/>
      <c r="G11" s="30">
        <f>SUM(G12+G14+G16+G20+G23+G25+G33+G35+G43+G51+G52)</f>
        <v>491841362</v>
      </c>
      <c r="H11" s="35">
        <f>G11-D11</f>
        <v>-26538824</v>
      </c>
    </row>
    <row r="12" spans="1:8" ht="18" customHeight="1">
      <c r="A12" s="5">
        <v>2</v>
      </c>
      <c r="B12" s="6" t="s">
        <v>95</v>
      </c>
      <c r="C12" s="7" t="s">
        <v>63</v>
      </c>
      <c r="D12" s="30">
        <f>SUM(D13:D13)</f>
        <v>326192550</v>
      </c>
      <c r="E12" s="31"/>
      <c r="F12" s="31"/>
      <c r="G12" s="30">
        <f>SUM(G13:G13)</f>
        <v>330784124</v>
      </c>
      <c r="H12" s="35">
        <f aca="true" t="shared" si="0" ref="H12:H74">G12-D12</f>
        <v>4591574</v>
      </c>
    </row>
    <row r="13" spans="1:8" ht="20.25" customHeight="1">
      <c r="A13" s="5">
        <v>3</v>
      </c>
      <c r="B13" s="26" t="s">
        <v>94</v>
      </c>
      <c r="C13" s="7" t="s">
        <v>120</v>
      </c>
      <c r="D13" s="32">
        <v>326192550</v>
      </c>
      <c r="E13" s="31"/>
      <c r="F13" s="31"/>
      <c r="G13" s="32">
        <v>330784124</v>
      </c>
      <c r="H13" s="34">
        <f t="shared" si="0"/>
        <v>4591574</v>
      </c>
    </row>
    <row r="14" spans="1:8" ht="47.25" customHeight="1">
      <c r="A14" s="5">
        <v>4</v>
      </c>
      <c r="B14" s="6" t="s">
        <v>45</v>
      </c>
      <c r="C14" s="7" t="s">
        <v>64</v>
      </c>
      <c r="D14" s="30">
        <f>SUM(D15)</f>
        <v>17000000</v>
      </c>
      <c r="E14" s="31"/>
      <c r="F14" s="31"/>
      <c r="G14" s="30">
        <f>SUM(G15)</f>
        <v>16127680</v>
      </c>
      <c r="H14" s="35">
        <f t="shared" si="0"/>
        <v>-872320</v>
      </c>
    </row>
    <row r="15" spans="1:8" ht="30.75" customHeight="1">
      <c r="A15" s="5">
        <v>5</v>
      </c>
      <c r="B15" s="8" t="s">
        <v>58</v>
      </c>
      <c r="C15" s="9" t="s">
        <v>100</v>
      </c>
      <c r="D15" s="32">
        <v>17000000</v>
      </c>
      <c r="E15" s="31"/>
      <c r="F15" s="31"/>
      <c r="G15" s="32">
        <v>16127680</v>
      </c>
      <c r="H15" s="34">
        <f t="shared" si="0"/>
        <v>-872320</v>
      </c>
    </row>
    <row r="16" spans="1:8" ht="18" customHeight="1">
      <c r="A16" s="5">
        <v>6</v>
      </c>
      <c r="B16" s="6" t="s">
        <v>46</v>
      </c>
      <c r="C16" s="7" t="s">
        <v>61</v>
      </c>
      <c r="D16" s="30">
        <f>SUM(D17:D19)</f>
        <v>38010000</v>
      </c>
      <c r="E16" s="31"/>
      <c r="F16" s="31"/>
      <c r="G16" s="30">
        <f>SUM(G17:G19)</f>
        <v>37075240.18</v>
      </c>
      <c r="H16" s="35">
        <f t="shared" si="0"/>
        <v>-934759.82</v>
      </c>
    </row>
    <row r="17" spans="1:8" ht="33.75" customHeight="1">
      <c r="A17" s="5">
        <v>7</v>
      </c>
      <c r="B17" s="10" t="s">
        <v>96</v>
      </c>
      <c r="C17" s="9" t="s">
        <v>121</v>
      </c>
      <c r="D17" s="32">
        <f>10432000+10858000</f>
        <v>21290000</v>
      </c>
      <c r="E17" s="31"/>
      <c r="F17" s="31"/>
      <c r="G17" s="32">
        <v>22307826.45</v>
      </c>
      <c r="H17" s="34">
        <f t="shared" si="0"/>
        <v>1017826.45</v>
      </c>
    </row>
    <row r="18" spans="1:8" ht="33" customHeight="1">
      <c r="A18" s="5">
        <v>8</v>
      </c>
      <c r="B18" s="10" t="s">
        <v>15</v>
      </c>
      <c r="C18" s="11" t="s">
        <v>31</v>
      </c>
      <c r="D18" s="32">
        <v>12680000</v>
      </c>
      <c r="E18" s="31"/>
      <c r="F18" s="31"/>
      <c r="G18" s="32">
        <v>10727413.73</v>
      </c>
      <c r="H18" s="34">
        <f t="shared" si="0"/>
        <v>-1952586.27</v>
      </c>
    </row>
    <row r="19" spans="1:8" ht="33" customHeight="1">
      <c r="A19" s="5">
        <v>9</v>
      </c>
      <c r="B19" s="8" t="s">
        <v>33</v>
      </c>
      <c r="C19" s="11" t="s">
        <v>30</v>
      </c>
      <c r="D19" s="32">
        <v>4040000</v>
      </c>
      <c r="E19" s="31"/>
      <c r="F19" s="31"/>
      <c r="G19" s="32">
        <v>4040000</v>
      </c>
      <c r="H19" s="34">
        <f t="shared" si="0"/>
        <v>0</v>
      </c>
    </row>
    <row r="20" spans="1:8" ht="18.75" customHeight="1">
      <c r="A20" s="5">
        <v>10</v>
      </c>
      <c r="B20" s="6" t="s">
        <v>47</v>
      </c>
      <c r="C20" s="7" t="s">
        <v>60</v>
      </c>
      <c r="D20" s="30">
        <f>SUM(D21+D22)</f>
        <v>30430000</v>
      </c>
      <c r="E20" s="31"/>
      <c r="F20" s="31"/>
      <c r="G20" s="30">
        <f>SUM(G21+G22)</f>
        <v>19304605</v>
      </c>
      <c r="H20" s="35">
        <f t="shared" si="0"/>
        <v>-11125395</v>
      </c>
    </row>
    <row r="21" spans="1:8" ht="18.75" customHeight="1">
      <c r="A21" s="5">
        <v>11</v>
      </c>
      <c r="B21" s="8" t="s">
        <v>16</v>
      </c>
      <c r="C21" s="11" t="s">
        <v>1</v>
      </c>
      <c r="D21" s="32">
        <v>7110000</v>
      </c>
      <c r="E21" s="31"/>
      <c r="F21" s="31"/>
      <c r="G21" s="32">
        <v>7110000</v>
      </c>
      <c r="H21" s="34">
        <f t="shared" si="0"/>
        <v>0</v>
      </c>
    </row>
    <row r="22" spans="1:8" ht="19.5" customHeight="1">
      <c r="A22" s="5">
        <v>12</v>
      </c>
      <c r="B22" s="8" t="s">
        <v>17</v>
      </c>
      <c r="C22" s="12" t="s">
        <v>0</v>
      </c>
      <c r="D22" s="32">
        <v>23320000</v>
      </c>
      <c r="E22" s="31"/>
      <c r="F22" s="31"/>
      <c r="G22" s="32">
        <v>12194605</v>
      </c>
      <c r="H22" s="34">
        <f t="shared" si="0"/>
        <v>-11125395</v>
      </c>
    </row>
    <row r="23" spans="1:8" ht="21" customHeight="1">
      <c r="A23" s="5">
        <v>13</v>
      </c>
      <c r="B23" s="6" t="s">
        <v>5</v>
      </c>
      <c r="C23" s="7" t="s">
        <v>59</v>
      </c>
      <c r="D23" s="30">
        <f>SUM(D24:D24)</f>
        <v>3450000</v>
      </c>
      <c r="E23" s="31"/>
      <c r="F23" s="31"/>
      <c r="G23" s="30">
        <f>SUM(G24:G24)</f>
        <v>3782457</v>
      </c>
      <c r="H23" s="35">
        <f t="shared" si="0"/>
        <v>332457</v>
      </c>
    </row>
    <row r="24" spans="1:8" ht="63" customHeight="1">
      <c r="A24" s="5">
        <v>14</v>
      </c>
      <c r="B24" s="8" t="s">
        <v>19</v>
      </c>
      <c r="C24" s="11" t="s">
        <v>48</v>
      </c>
      <c r="D24" s="32">
        <v>3450000</v>
      </c>
      <c r="E24" s="31"/>
      <c r="F24" s="31"/>
      <c r="G24" s="32">
        <v>3782457</v>
      </c>
      <c r="H24" s="34">
        <f t="shared" si="0"/>
        <v>332457</v>
      </c>
    </row>
    <row r="25" spans="1:8" ht="51" customHeight="1">
      <c r="A25" s="5">
        <v>15</v>
      </c>
      <c r="B25" s="13" t="s">
        <v>6</v>
      </c>
      <c r="C25" s="7" t="s">
        <v>65</v>
      </c>
      <c r="D25" s="30">
        <f>SUM(D26+D31)</f>
        <v>43625175</v>
      </c>
      <c r="E25" s="31"/>
      <c r="F25" s="31"/>
      <c r="G25" s="30">
        <f>SUM(G26+G31)</f>
        <v>39280887.89</v>
      </c>
      <c r="H25" s="35">
        <f t="shared" si="0"/>
        <v>-4344287.11</v>
      </c>
    </row>
    <row r="26" spans="1:8" ht="111" customHeight="1">
      <c r="A26" s="5">
        <v>16</v>
      </c>
      <c r="B26" s="8" t="s">
        <v>9</v>
      </c>
      <c r="C26" s="9" t="s">
        <v>109</v>
      </c>
      <c r="D26" s="32">
        <f>SUM(D27:D30)</f>
        <v>41418775</v>
      </c>
      <c r="E26" s="31"/>
      <c r="F26" s="31"/>
      <c r="G26" s="32">
        <f>SUM(G27:G30)</f>
        <v>37153260.5</v>
      </c>
      <c r="H26" s="34">
        <f t="shared" si="0"/>
        <v>-4265514.5</v>
      </c>
    </row>
    <row r="27" spans="1:8" ht="111" customHeight="1">
      <c r="A27" s="5">
        <v>17</v>
      </c>
      <c r="B27" s="14" t="s">
        <v>32</v>
      </c>
      <c r="C27" s="15" t="s">
        <v>10</v>
      </c>
      <c r="D27" s="32">
        <v>15210460</v>
      </c>
      <c r="E27" s="31"/>
      <c r="F27" s="31"/>
      <c r="G27" s="32">
        <v>11852460</v>
      </c>
      <c r="H27" s="34">
        <f t="shared" si="0"/>
        <v>-3358000</v>
      </c>
    </row>
    <row r="28" spans="1:8" ht="96" customHeight="1">
      <c r="A28" s="5">
        <v>18</v>
      </c>
      <c r="B28" s="14" t="s">
        <v>20</v>
      </c>
      <c r="C28" s="15" t="s">
        <v>34</v>
      </c>
      <c r="D28" s="32">
        <v>1791550</v>
      </c>
      <c r="E28" s="31"/>
      <c r="F28" s="31"/>
      <c r="G28" s="32">
        <v>900000</v>
      </c>
      <c r="H28" s="34">
        <f t="shared" si="0"/>
        <v>-891550</v>
      </c>
    </row>
    <row r="29" spans="1:8" ht="87" customHeight="1">
      <c r="A29" s="5">
        <v>19</v>
      </c>
      <c r="B29" s="14" t="s">
        <v>28</v>
      </c>
      <c r="C29" s="16" t="s">
        <v>110</v>
      </c>
      <c r="D29" s="32">
        <v>33390</v>
      </c>
      <c r="E29" s="31"/>
      <c r="F29" s="31"/>
      <c r="G29" s="32">
        <v>17425.5</v>
      </c>
      <c r="H29" s="34">
        <f t="shared" si="0"/>
        <v>-15964.5</v>
      </c>
    </row>
    <row r="30" spans="1:8" ht="49.5" customHeight="1">
      <c r="A30" s="5">
        <v>20</v>
      </c>
      <c r="B30" s="14" t="s">
        <v>35</v>
      </c>
      <c r="C30" s="16" t="s">
        <v>36</v>
      </c>
      <c r="D30" s="32">
        <v>24383375</v>
      </c>
      <c r="E30" s="31"/>
      <c r="F30" s="31"/>
      <c r="G30" s="32">
        <v>24383375</v>
      </c>
      <c r="H30" s="34">
        <f t="shared" si="0"/>
        <v>0</v>
      </c>
    </row>
    <row r="31" spans="1:8" ht="99" customHeight="1">
      <c r="A31" s="5">
        <v>21</v>
      </c>
      <c r="B31" s="8" t="s">
        <v>11</v>
      </c>
      <c r="C31" s="9" t="s">
        <v>49</v>
      </c>
      <c r="D31" s="32">
        <f>SUM(D32:D32)</f>
        <v>2206400</v>
      </c>
      <c r="E31" s="31"/>
      <c r="F31" s="31"/>
      <c r="G31" s="32">
        <f>SUM(G32:G32)</f>
        <v>2127627.39</v>
      </c>
      <c r="H31" s="34">
        <f t="shared" si="0"/>
        <v>-78772.61</v>
      </c>
    </row>
    <row r="32" spans="1:8" ht="93.75" customHeight="1">
      <c r="A32" s="5">
        <v>22</v>
      </c>
      <c r="B32" s="14" t="s">
        <v>22</v>
      </c>
      <c r="C32" s="16" t="s">
        <v>37</v>
      </c>
      <c r="D32" s="32">
        <f>2006400+200000</f>
        <v>2206400</v>
      </c>
      <c r="E32" s="31"/>
      <c r="F32" s="31"/>
      <c r="G32" s="32">
        <v>2127627.39</v>
      </c>
      <c r="H32" s="34">
        <f t="shared" si="0"/>
        <v>-78772.61</v>
      </c>
    </row>
    <row r="33" spans="1:8" ht="33.75" customHeight="1">
      <c r="A33" s="5">
        <v>23</v>
      </c>
      <c r="B33" s="6" t="s">
        <v>7</v>
      </c>
      <c r="C33" s="7" t="s">
        <v>66</v>
      </c>
      <c r="D33" s="30">
        <f>+D34</f>
        <v>2890038</v>
      </c>
      <c r="E33" s="31"/>
      <c r="F33" s="31"/>
      <c r="G33" s="30">
        <f>+G34</f>
        <v>2675150</v>
      </c>
      <c r="H33" s="34">
        <f t="shared" si="0"/>
        <v>-214888</v>
      </c>
    </row>
    <row r="34" spans="1:8" ht="36" customHeight="1">
      <c r="A34" s="5">
        <v>24</v>
      </c>
      <c r="B34" s="8" t="s">
        <v>25</v>
      </c>
      <c r="C34" s="11" t="s">
        <v>3</v>
      </c>
      <c r="D34" s="32">
        <v>2890038</v>
      </c>
      <c r="E34" s="31"/>
      <c r="F34" s="31"/>
      <c r="G34" s="32">
        <v>2675150</v>
      </c>
      <c r="H34" s="34">
        <f t="shared" si="0"/>
        <v>-214888</v>
      </c>
    </row>
    <row r="35" spans="1:8" ht="48.75" customHeight="1">
      <c r="A35" s="5">
        <v>25</v>
      </c>
      <c r="B35" s="6" t="s">
        <v>24</v>
      </c>
      <c r="C35" s="7" t="s">
        <v>67</v>
      </c>
      <c r="D35" s="30">
        <f>SUM(D36+D37+D41+D42)</f>
        <v>45672950</v>
      </c>
      <c r="E35" s="31"/>
      <c r="F35" s="31"/>
      <c r="G35" s="30">
        <f>SUM(G36+G37+G41+G42)</f>
        <v>32081094.76</v>
      </c>
      <c r="H35" s="35">
        <f t="shared" si="0"/>
        <v>-13591855.24</v>
      </c>
    </row>
    <row r="36" spans="1:8" ht="63.75" customHeight="1">
      <c r="A36" s="5">
        <v>26</v>
      </c>
      <c r="B36" s="8" t="s">
        <v>99</v>
      </c>
      <c r="C36" s="11" t="s">
        <v>123</v>
      </c>
      <c r="D36" s="32">
        <v>4200000</v>
      </c>
      <c r="E36" s="31"/>
      <c r="F36" s="31"/>
      <c r="G36" s="32">
        <v>2139222</v>
      </c>
      <c r="H36" s="34">
        <f t="shared" si="0"/>
        <v>-2060778</v>
      </c>
    </row>
    <row r="37" spans="1:8" ht="35.25" customHeight="1">
      <c r="A37" s="5">
        <v>27</v>
      </c>
      <c r="B37" s="8" t="s">
        <v>38</v>
      </c>
      <c r="C37" s="11" t="s">
        <v>108</v>
      </c>
      <c r="D37" s="32">
        <f>SUM(D38:D40)</f>
        <v>34286850</v>
      </c>
      <c r="E37" s="31"/>
      <c r="F37" s="31"/>
      <c r="G37" s="32">
        <f>SUM(G38:G40)</f>
        <v>26480015.85</v>
      </c>
      <c r="H37" s="34">
        <f t="shared" si="0"/>
        <v>-7806834.15</v>
      </c>
    </row>
    <row r="38" spans="1:8" ht="97.5" customHeight="1">
      <c r="A38" s="5">
        <v>28</v>
      </c>
      <c r="B38" s="14" t="s">
        <v>39</v>
      </c>
      <c r="C38" s="29" t="s">
        <v>125</v>
      </c>
      <c r="D38" s="32">
        <f>28689197-160500</f>
        <v>28528697</v>
      </c>
      <c r="E38" s="31"/>
      <c r="F38" s="31"/>
      <c r="G38" s="32">
        <v>22028697</v>
      </c>
      <c r="H38" s="34">
        <f t="shared" si="0"/>
        <v>-6500000</v>
      </c>
    </row>
    <row r="39" spans="1:8" ht="66.75" customHeight="1">
      <c r="A39" s="5">
        <v>29</v>
      </c>
      <c r="B39" s="14" t="s">
        <v>40</v>
      </c>
      <c r="C39" s="29" t="s">
        <v>124</v>
      </c>
      <c r="D39" s="32">
        <v>2759682</v>
      </c>
      <c r="E39" s="31"/>
      <c r="F39" s="31"/>
      <c r="G39" s="32">
        <v>2759682</v>
      </c>
      <c r="H39" s="34">
        <f t="shared" si="0"/>
        <v>0</v>
      </c>
    </row>
    <row r="40" spans="1:8" ht="67.5" customHeight="1">
      <c r="A40" s="5">
        <v>30</v>
      </c>
      <c r="B40" s="14" t="s">
        <v>41</v>
      </c>
      <c r="C40" s="15" t="s">
        <v>123</v>
      </c>
      <c r="D40" s="32">
        <v>2998471</v>
      </c>
      <c r="E40" s="31"/>
      <c r="F40" s="31"/>
      <c r="G40" s="32">
        <v>1691636.85</v>
      </c>
      <c r="H40" s="34">
        <f t="shared" si="0"/>
        <v>-1306834.15</v>
      </c>
    </row>
    <row r="41" spans="1:8" ht="68.25" customHeight="1">
      <c r="A41" s="5">
        <v>31</v>
      </c>
      <c r="B41" s="8" t="s">
        <v>42</v>
      </c>
      <c r="C41" s="11" t="s">
        <v>123</v>
      </c>
      <c r="D41" s="32">
        <v>6594000</v>
      </c>
      <c r="E41" s="31"/>
      <c r="F41" s="31"/>
      <c r="G41" s="32">
        <v>3374739</v>
      </c>
      <c r="H41" s="34">
        <f t="shared" si="0"/>
        <v>-3219261</v>
      </c>
    </row>
    <row r="42" spans="1:8" ht="34.5" customHeight="1">
      <c r="A42" s="5">
        <v>32</v>
      </c>
      <c r="B42" s="8" t="s">
        <v>76</v>
      </c>
      <c r="C42" s="11" t="s">
        <v>73</v>
      </c>
      <c r="D42" s="32">
        <v>592100</v>
      </c>
      <c r="E42" s="31"/>
      <c r="F42" s="31"/>
      <c r="G42" s="32">
        <v>87117.91</v>
      </c>
      <c r="H42" s="34">
        <f t="shared" si="0"/>
        <v>-504982.09</v>
      </c>
    </row>
    <row r="43" spans="1:8" ht="36.75" customHeight="1">
      <c r="A43" s="5">
        <v>33</v>
      </c>
      <c r="B43" s="6" t="s">
        <v>12</v>
      </c>
      <c r="C43" s="7" t="s">
        <v>68</v>
      </c>
      <c r="D43" s="30">
        <f>SUM(D44+D47)</f>
        <v>6522002</v>
      </c>
      <c r="E43" s="31"/>
      <c r="F43" s="31"/>
      <c r="G43" s="30">
        <f>SUM(G44+G47)</f>
        <v>4185932</v>
      </c>
      <c r="H43" s="35">
        <f t="shared" si="0"/>
        <v>-2336070</v>
      </c>
    </row>
    <row r="44" spans="1:8" ht="99" customHeight="1">
      <c r="A44" s="5">
        <v>34</v>
      </c>
      <c r="B44" s="8" t="s">
        <v>21</v>
      </c>
      <c r="C44" s="7" t="s">
        <v>50</v>
      </c>
      <c r="D44" s="32">
        <f>SUM(D46:D46+D45)</f>
        <v>2993622</v>
      </c>
      <c r="E44" s="31"/>
      <c r="F44" s="31"/>
      <c r="G44" s="32">
        <f>SUM(G46:G46+G45)</f>
        <v>2993622</v>
      </c>
      <c r="H44" s="34">
        <f t="shared" si="0"/>
        <v>0</v>
      </c>
    </row>
    <row r="45" spans="1:8" ht="111" customHeight="1">
      <c r="A45" s="5">
        <v>35</v>
      </c>
      <c r="B45" s="14" t="s">
        <v>138</v>
      </c>
      <c r="C45" s="16" t="s">
        <v>139</v>
      </c>
      <c r="D45" s="32">
        <v>24152</v>
      </c>
      <c r="E45" s="31"/>
      <c r="F45" s="31"/>
      <c r="G45" s="32">
        <v>24152</v>
      </c>
      <c r="H45" s="34">
        <f t="shared" si="0"/>
        <v>0</v>
      </c>
    </row>
    <row r="46" spans="1:8" ht="120" customHeight="1">
      <c r="A46" s="5">
        <v>36</v>
      </c>
      <c r="B46" s="14" t="s">
        <v>26</v>
      </c>
      <c r="C46" s="16" t="s">
        <v>43</v>
      </c>
      <c r="D46" s="32">
        <v>2969470</v>
      </c>
      <c r="E46" s="31"/>
      <c r="F46" s="31"/>
      <c r="G46" s="32">
        <v>2969470</v>
      </c>
      <c r="H46" s="34">
        <f t="shared" si="0"/>
        <v>0</v>
      </c>
    </row>
    <row r="47" spans="1:8" ht="51.75" customHeight="1">
      <c r="A47" s="5">
        <v>37</v>
      </c>
      <c r="B47" s="8" t="s">
        <v>23</v>
      </c>
      <c r="C47" s="11" t="s">
        <v>51</v>
      </c>
      <c r="D47" s="32">
        <f>SUM(D48:D50)</f>
        <v>3528380</v>
      </c>
      <c r="E47" s="31"/>
      <c r="F47" s="31"/>
      <c r="G47" s="32">
        <f>SUM(G48:G50)</f>
        <v>1192310</v>
      </c>
      <c r="H47" s="34">
        <f t="shared" si="0"/>
        <v>-2336070</v>
      </c>
    </row>
    <row r="48" spans="1:8" ht="66.75" customHeight="1">
      <c r="A48" s="5">
        <v>38</v>
      </c>
      <c r="B48" s="14" t="s">
        <v>57</v>
      </c>
      <c r="C48" s="15" t="s">
        <v>13</v>
      </c>
      <c r="D48" s="32">
        <v>2006490</v>
      </c>
      <c r="E48" s="31"/>
      <c r="F48" s="31"/>
      <c r="G48" s="32">
        <v>1000000</v>
      </c>
      <c r="H48" s="34">
        <f t="shared" si="0"/>
        <v>-1006490</v>
      </c>
    </row>
    <row r="49" spans="1:8" ht="66.75" customHeight="1">
      <c r="A49" s="5">
        <v>39</v>
      </c>
      <c r="B49" s="14" t="s">
        <v>27</v>
      </c>
      <c r="C49" s="15" t="s">
        <v>129</v>
      </c>
      <c r="D49" s="32">
        <v>1471890</v>
      </c>
      <c r="E49" s="31"/>
      <c r="F49" s="31"/>
      <c r="G49" s="32">
        <v>166180</v>
      </c>
      <c r="H49" s="34">
        <f t="shared" si="0"/>
        <v>-1305710</v>
      </c>
    </row>
    <row r="50" spans="1:8" ht="114.75" customHeight="1">
      <c r="A50" s="5">
        <v>40</v>
      </c>
      <c r="B50" s="14" t="s">
        <v>78</v>
      </c>
      <c r="C50" s="1" t="s">
        <v>77</v>
      </c>
      <c r="D50" s="32">
        <v>50000</v>
      </c>
      <c r="E50" s="31"/>
      <c r="F50" s="31"/>
      <c r="G50" s="32">
        <v>26130</v>
      </c>
      <c r="H50" s="34">
        <f t="shared" si="0"/>
        <v>-23870</v>
      </c>
    </row>
    <row r="51" spans="1:8" ht="21" customHeight="1">
      <c r="A51" s="5">
        <v>41</v>
      </c>
      <c r="B51" s="6" t="s">
        <v>8</v>
      </c>
      <c r="C51" s="7" t="s">
        <v>69</v>
      </c>
      <c r="D51" s="30">
        <v>4002565</v>
      </c>
      <c r="E51" s="31"/>
      <c r="F51" s="31"/>
      <c r="G51" s="30">
        <v>4607145.17</v>
      </c>
      <c r="H51" s="35">
        <f>G51-D51</f>
        <v>604580.17</v>
      </c>
    </row>
    <row r="52" spans="1:8" ht="20.25" customHeight="1">
      <c r="A52" s="5">
        <v>42</v>
      </c>
      <c r="B52" s="6" t="s">
        <v>97</v>
      </c>
      <c r="C52" s="7" t="s">
        <v>74</v>
      </c>
      <c r="D52" s="30">
        <v>584906</v>
      </c>
      <c r="E52" s="31"/>
      <c r="F52" s="31"/>
      <c r="G52" s="30">
        <v>1937046</v>
      </c>
      <c r="H52" s="35">
        <f t="shared" si="0"/>
        <v>1352140</v>
      </c>
    </row>
    <row r="53" spans="1:8" ht="21" customHeight="1">
      <c r="A53" s="5">
        <v>43</v>
      </c>
      <c r="B53" s="6" t="s">
        <v>4</v>
      </c>
      <c r="C53" s="7" t="s">
        <v>70</v>
      </c>
      <c r="D53" s="30">
        <f>SUM(D54+D84)</f>
        <v>971557925</v>
      </c>
      <c r="E53" s="31"/>
      <c r="F53" s="31"/>
      <c r="G53" s="30">
        <f>SUM(G54+G84)</f>
        <v>981664325</v>
      </c>
      <c r="H53" s="35">
        <f t="shared" si="0"/>
        <v>10106400</v>
      </c>
    </row>
    <row r="54" spans="1:8" ht="48.75" customHeight="1">
      <c r="A54" s="5">
        <v>44</v>
      </c>
      <c r="B54" s="18" t="s">
        <v>71</v>
      </c>
      <c r="C54" s="7" t="s">
        <v>72</v>
      </c>
      <c r="D54" s="30">
        <f>SUM(D55+D57+D64+D78)</f>
        <v>968615425</v>
      </c>
      <c r="E54" s="31"/>
      <c r="F54" s="31"/>
      <c r="G54" s="30">
        <f>SUM(G55+G57+G64+G78)</f>
        <v>978741825</v>
      </c>
      <c r="H54" s="35">
        <f t="shared" si="0"/>
        <v>10126400</v>
      </c>
    </row>
    <row r="55" spans="1:8" ht="34.5" customHeight="1">
      <c r="A55" s="5">
        <v>45</v>
      </c>
      <c r="B55" s="6" t="s">
        <v>81</v>
      </c>
      <c r="C55" s="19" t="s">
        <v>104</v>
      </c>
      <c r="D55" s="30">
        <f>SUM(D56)</f>
        <v>277612000</v>
      </c>
      <c r="E55" s="31"/>
      <c r="F55" s="31"/>
      <c r="G55" s="30">
        <f>SUM(G56)</f>
        <v>277612000</v>
      </c>
      <c r="H55" s="35">
        <f t="shared" si="0"/>
        <v>0</v>
      </c>
    </row>
    <row r="56" spans="1:8" ht="36" customHeight="1">
      <c r="A56" s="5">
        <v>46</v>
      </c>
      <c r="B56" s="8" t="s">
        <v>80</v>
      </c>
      <c r="C56" s="7" t="s">
        <v>103</v>
      </c>
      <c r="D56" s="32">
        <v>277612000</v>
      </c>
      <c r="E56" s="31"/>
      <c r="F56" s="31"/>
      <c r="G56" s="32">
        <v>277612000</v>
      </c>
      <c r="H56" s="34">
        <f t="shared" si="0"/>
        <v>0</v>
      </c>
    </row>
    <row r="57" spans="1:8" ht="45.75" customHeight="1">
      <c r="A57" s="5">
        <v>47</v>
      </c>
      <c r="B57" s="6" t="s">
        <v>82</v>
      </c>
      <c r="C57" s="20" t="s">
        <v>44</v>
      </c>
      <c r="D57" s="30">
        <f>SUM(D58:D63)</f>
        <v>43374569</v>
      </c>
      <c r="E57" s="31"/>
      <c r="F57" s="31"/>
      <c r="G57" s="30">
        <f>SUM(G58:G63)</f>
        <v>43374569</v>
      </c>
      <c r="H57" s="35">
        <f t="shared" si="0"/>
        <v>0</v>
      </c>
    </row>
    <row r="58" spans="1:8" ht="84" customHeight="1">
      <c r="A58" s="5">
        <v>48</v>
      </c>
      <c r="B58" s="27" t="s">
        <v>148</v>
      </c>
      <c r="C58" s="28" t="s">
        <v>147</v>
      </c>
      <c r="D58" s="32">
        <v>8455845</v>
      </c>
      <c r="E58" s="33"/>
      <c r="F58" s="31"/>
      <c r="G58" s="32">
        <v>8455845</v>
      </c>
      <c r="H58" s="34">
        <f t="shared" si="0"/>
        <v>0</v>
      </c>
    </row>
    <row r="59" spans="1:8" ht="45" customHeight="1">
      <c r="A59" s="5">
        <v>49</v>
      </c>
      <c r="B59" s="8" t="s">
        <v>133</v>
      </c>
      <c r="C59" s="11" t="s">
        <v>134</v>
      </c>
      <c r="D59" s="32">
        <v>1406400</v>
      </c>
      <c r="E59" s="31"/>
      <c r="F59" s="31"/>
      <c r="G59" s="32">
        <v>1406400</v>
      </c>
      <c r="H59" s="34">
        <f t="shared" si="0"/>
        <v>0</v>
      </c>
    </row>
    <row r="60" spans="1:8" ht="45" customHeight="1">
      <c r="A60" s="5">
        <v>50</v>
      </c>
      <c r="B60" s="8" t="s">
        <v>135</v>
      </c>
      <c r="C60" s="11" t="s">
        <v>136</v>
      </c>
      <c r="D60" s="32">
        <v>4860600</v>
      </c>
      <c r="E60" s="31"/>
      <c r="F60" s="31"/>
      <c r="G60" s="32">
        <v>4860600</v>
      </c>
      <c r="H60" s="34">
        <f t="shared" si="0"/>
        <v>0</v>
      </c>
    </row>
    <row r="61" spans="1:8" ht="79.5" customHeight="1">
      <c r="A61" s="5">
        <v>51</v>
      </c>
      <c r="B61" s="8" t="s">
        <v>83</v>
      </c>
      <c r="C61" s="7" t="s">
        <v>79</v>
      </c>
      <c r="D61" s="32">
        <f>9513600-7809447</f>
        <v>1704153</v>
      </c>
      <c r="E61" s="31"/>
      <c r="F61" s="31"/>
      <c r="G61" s="32">
        <v>1704153</v>
      </c>
      <c r="H61" s="34">
        <f t="shared" si="0"/>
        <v>0</v>
      </c>
    </row>
    <row r="62" spans="1:8" ht="45.75" customHeight="1">
      <c r="A62" s="5">
        <v>52</v>
      </c>
      <c r="B62" s="8" t="s">
        <v>83</v>
      </c>
      <c r="C62" s="7" t="s">
        <v>101</v>
      </c>
      <c r="D62" s="32">
        <f>35382000-8514429</f>
        <v>26867571</v>
      </c>
      <c r="E62" s="31"/>
      <c r="F62" s="31"/>
      <c r="G62" s="32">
        <v>26867571</v>
      </c>
      <c r="H62" s="34">
        <f t="shared" si="0"/>
        <v>0</v>
      </c>
    </row>
    <row r="63" spans="1:8" ht="66" customHeight="1">
      <c r="A63" s="5">
        <v>53</v>
      </c>
      <c r="B63" s="26" t="s">
        <v>140</v>
      </c>
      <c r="C63" s="7" t="s">
        <v>141</v>
      </c>
      <c r="D63" s="32">
        <v>80000</v>
      </c>
      <c r="E63" s="31"/>
      <c r="F63" s="31"/>
      <c r="G63" s="32">
        <v>80000</v>
      </c>
      <c r="H63" s="34">
        <f t="shared" si="0"/>
        <v>0</v>
      </c>
    </row>
    <row r="64" spans="1:8" ht="35.25" customHeight="1">
      <c r="A64" s="5">
        <v>54</v>
      </c>
      <c r="B64" s="6" t="s">
        <v>84</v>
      </c>
      <c r="C64" s="20" t="s">
        <v>105</v>
      </c>
      <c r="D64" s="30">
        <f>SUM(D65:D77)</f>
        <v>559840400</v>
      </c>
      <c r="E64" s="31"/>
      <c r="F64" s="31"/>
      <c r="G64" s="30">
        <f>SUM(G65:G77)</f>
        <v>569966800</v>
      </c>
      <c r="H64" s="35">
        <f t="shared" si="0"/>
        <v>10126400</v>
      </c>
    </row>
    <row r="65" spans="1:8" ht="81" customHeight="1">
      <c r="A65" s="5">
        <v>55</v>
      </c>
      <c r="B65" s="8" t="s">
        <v>89</v>
      </c>
      <c r="C65" s="7" t="s">
        <v>102</v>
      </c>
      <c r="D65" s="32">
        <v>15016300</v>
      </c>
      <c r="E65" s="31"/>
      <c r="F65" s="31"/>
      <c r="G65" s="32">
        <v>15116300</v>
      </c>
      <c r="H65" s="34">
        <f t="shared" si="0"/>
        <v>100000</v>
      </c>
    </row>
    <row r="66" spans="1:8" ht="83.25" customHeight="1">
      <c r="A66" s="5">
        <v>56</v>
      </c>
      <c r="B66" s="8" t="s">
        <v>87</v>
      </c>
      <c r="C66" s="9" t="s">
        <v>111</v>
      </c>
      <c r="D66" s="32">
        <v>5100</v>
      </c>
      <c r="E66" s="31"/>
      <c r="F66" s="31"/>
      <c r="G66" s="32">
        <v>5100</v>
      </c>
      <c r="H66" s="34">
        <f t="shared" si="0"/>
        <v>0</v>
      </c>
    </row>
    <row r="67" spans="1:8" ht="54" customHeight="1">
      <c r="A67" s="5">
        <v>57</v>
      </c>
      <c r="B67" s="8" t="s">
        <v>86</v>
      </c>
      <c r="C67" s="9" t="s">
        <v>112</v>
      </c>
      <c r="D67" s="32">
        <v>5181000</v>
      </c>
      <c r="E67" s="31"/>
      <c r="F67" s="31"/>
      <c r="G67" s="32">
        <v>6561000</v>
      </c>
      <c r="H67" s="34">
        <f t="shared" si="0"/>
        <v>1380000</v>
      </c>
    </row>
    <row r="68" spans="1:8" ht="93.75" customHeight="1">
      <c r="A68" s="5">
        <v>58</v>
      </c>
      <c r="B68" s="8" t="s">
        <v>88</v>
      </c>
      <c r="C68" s="7" t="s">
        <v>113</v>
      </c>
      <c r="D68" s="32">
        <v>49000</v>
      </c>
      <c r="E68" s="31"/>
      <c r="F68" s="31"/>
      <c r="G68" s="32">
        <v>49000</v>
      </c>
      <c r="H68" s="34">
        <f t="shared" si="0"/>
        <v>0</v>
      </c>
    </row>
    <row r="69" spans="1:8" ht="96.75" customHeight="1">
      <c r="A69" s="5">
        <v>59</v>
      </c>
      <c r="B69" s="8" t="s">
        <v>88</v>
      </c>
      <c r="C69" s="7" t="s">
        <v>114</v>
      </c>
      <c r="D69" s="32">
        <v>200</v>
      </c>
      <c r="E69" s="31"/>
      <c r="F69" s="31"/>
      <c r="G69" s="32">
        <v>200</v>
      </c>
      <c r="H69" s="34">
        <f t="shared" si="0"/>
        <v>0</v>
      </c>
    </row>
    <row r="70" spans="1:8" ht="51" customHeight="1">
      <c r="A70" s="5">
        <v>60</v>
      </c>
      <c r="B70" s="8" t="s">
        <v>88</v>
      </c>
      <c r="C70" s="7" t="s">
        <v>115</v>
      </c>
      <c r="D70" s="32">
        <v>115200</v>
      </c>
      <c r="E70" s="31"/>
      <c r="F70" s="31"/>
      <c r="G70" s="32">
        <v>115200</v>
      </c>
      <c r="H70" s="34">
        <f t="shared" si="0"/>
        <v>0</v>
      </c>
    </row>
    <row r="71" spans="1:8" ht="81" customHeight="1">
      <c r="A71" s="5">
        <v>61</v>
      </c>
      <c r="B71" s="8" t="s">
        <v>88</v>
      </c>
      <c r="C71" s="7" t="s">
        <v>116</v>
      </c>
      <c r="D71" s="32">
        <v>76132000</v>
      </c>
      <c r="E71" s="31"/>
      <c r="F71" s="31"/>
      <c r="G71" s="32">
        <v>83432000</v>
      </c>
      <c r="H71" s="34">
        <f t="shared" si="0"/>
        <v>7300000</v>
      </c>
    </row>
    <row r="72" spans="1:8" ht="129" customHeight="1">
      <c r="A72" s="5">
        <v>62</v>
      </c>
      <c r="B72" s="8" t="s">
        <v>85</v>
      </c>
      <c r="C72" s="17" t="s">
        <v>117</v>
      </c>
      <c r="D72" s="32">
        <v>238035000</v>
      </c>
      <c r="E72" s="31"/>
      <c r="F72" s="31"/>
      <c r="G72" s="32">
        <v>239223700</v>
      </c>
      <c r="H72" s="34">
        <f t="shared" si="0"/>
        <v>1188700</v>
      </c>
    </row>
    <row r="73" spans="1:8" ht="81.75" customHeight="1">
      <c r="A73" s="5">
        <v>63</v>
      </c>
      <c r="B73" s="8" t="s">
        <v>85</v>
      </c>
      <c r="C73" s="7" t="s">
        <v>118</v>
      </c>
      <c r="D73" s="32">
        <v>222806300</v>
      </c>
      <c r="E73" s="31"/>
      <c r="F73" s="31"/>
      <c r="G73" s="32">
        <v>223457100</v>
      </c>
      <c r="H73" s="34">
        <f t="shared" si="0"/>
        <v>650800</v>
      </c>
    </row>
    <row r="74" spans="1:8" ht="81.75" customHeight="1">
      <c r="A74" s="5">
        <v>64</v>
      </c>
      <c r="B74" s="8" t="s">
        <v>88</v>
      </c>
      <c r="C74" s="17" t="s">
        <v>131</v>
      </c>
      <c r="D74" s="32">
        <v>724900</v>
      </c>
      <c r="E74" s="31"/>
      <c r="F74" s="31"/>
      <c r="G74" s="32">
        <v>724900</v>
      </c>
      <c r="H74" s="34">
        <f t="shared" si="0"/>
        <v>0</v>
      </c>
    </row>
    <row r="75" spans="1:8" ht="129" customHeight="1">
      <c r="A75" s="5">
        <v>65</v>
      </c>
      <c r="B75" s="8" t="s">
        <v>90</v>
      </c>
      <c r="C75" s="17" t="s">
        <v>119</v>
      </c>
      <c r="D75" s="32">
        <v>1208500</v>
      </c>
      <c r="E75" s="31"/>
      <c r="F75" s="31"/>
      <c r="G75" s="32">
        <v>1208500</v>
      </c>
      <c r="H75" s="34">
        <f aca="true" t="shared" si="1" ref="H75:H87">G75-D75</f>
        <v>0</v>
      </c>
    </row>
    <row r="76" spans="1:8" ht="111.75" customHeight="1">
      <c r="A76" s="5">
        <v>66</v>
      </c>
      <c r="B76" s="8" t="s">
        <v>126</v>
      </c>
      <c r="C76" s="17" t="s">
        <v>132</v>
      </c>
      <c r="D76" s="32">
        <v>73800</v>
      </c>
      <c r="E76" s="31"/>
      <c r="F76" s="31"/>
      <c r="G76" s="32">
        <v>73800</v>
      </c>
      <c r="H76" s="34">
        <f t="shared" si="1"/>
        <v>0</v>
      </c>
    </row>
    <row r="77" spans="1:8" ht="95.25" customHeight="1">
      <c r="A77" s="5">
        <v>67</v>
      </c>
      <c r="B77" s="8" t="s">
        <v>122</v>
      </c>
      <c r="C77" s="17" t="s">
        <v>130</v>
      </c>
      <c r="D77" s="32">
        <v>493100</v>
      </c>
      <c r="E77" s="31"/>
      <c r="F77" s="31"/>
      <c r="G77" s="32">
        <v>0</v>
      </c>
      <c r="H77" s="34">
        <f t="shared" si="1"/>
        <v>-493100</v>
      </c>
    </row>
    <row r="78" spans="1:8" ht="20.25" customHeight="1">
      <c r="A78" s="5">
        <v>68</v>
      </c>
      <c r="B78" s="6" t="s">
        <v>91</v>
      </c>
      <c r="C78" s="21" t="s">
        <v>18</v>
      </c>
      <c r="D78" s="30">
        <f>D79+D80+D81+D82+D83</f>
        <v>87788456</v>
      </c>
      <c r="E78" s="31"/>
      <c r="F78" s="31"/>
      <c r="G78" s="30">
        <f>G79+G80+G81+G82+G83</f>
        <v>87788456</v>
      </c>
      <c r="H78" s="34">
        <f t="shared" si="1"/>
        <v>0</v>
      </c>
    </row>
    <row r="79" spans="1:8" ht="81" customHeight="1">
      <c r="A79" s="5">
        <v>69</v>
      </c>
      <c r="B79" s="26" t="s">
        <v>144</v>
      </c>
      <c r="C79" s="17" t="s">
        <v>145</v>
      </c>
      <c r="D79" s="32">
        <v>5839500</v>
      </c>
      <c r="E79" s="31"/>
      <c r="F79" s="31"/>
      <c r="G79" s="32">
        <v>5839500</v>
      </c>
      <c r="H79" s="34">
        <f t="shared" si="1"/>
        <v>0</v>
      </c>
    </row>
    <row r="80" spans="1:8" ht="95.25" customHeight="1">
      <c r="A80" s="5">
        <v>70</v>
      </c>
      <c r="B80" s="26" t="s">
        <v>142</v>
      </c>
      <c r="C80" s="17" t="s">
        <v>143</v>
      </c>
      <c r="D80" s="32">
        <v>70000000</v>
      </c>
      <c r="E80" s="31"/>
      <c r="F80" s="31"/>
      <c r="G80" s="32">
        <v>70000000</v>
      </c>
      <c r="H80" s="34">
        <f t="shared" si="1"/>
        <v>0</v>
      </c>
    </row>
    <row r="81" spans="1:8" ht="33.75" customHeight="1">
      <c r="A81" s="5">
        <v>71</v>
      </c>
      <c r="B81" s="8" t="s">
        <v>137</v>
      </c>
      <c r="C81" s="9" t="s">
        <v>128</v>
      </c>
      <c r="D81" s="32">
        <v>1609456</v>
      </c>
      <c r="E81" s="31"/>
      <c r="F81" s="31"/>
      <c r="G81" s="32">
        <v>1609456</v>
      </c>
      <c r="H81" s="34">
        <f t="shared" si="1"/>
        <v>0</v>
      </c>
    </row>
    <row r="82" spans="1:8" ht="37.5" customHeight="1">
      <c r="A82" s="5">
        <v>72</v>
      </c>
      <c r="B82" s="8" t="s">
        <v>127</v>
      </c>
      <c r="C82" s="9" t="s">
        <v>128</v>
      </c>
      <c r="D82" s="32">
        <f>2621500+6467200</f>
        <v>9088700</v>
      </c>
      <c r="E82" s="31"/>
      <c r="F82" s="31"/>
      <c r="G82" s="32">
        <v>9088700</v>
      </c>
      <c r="H82" s="34">
        <f t="shared" si="1"/>
        <v>0</v>
      </c>
    </row>
    <row r="83" spans="1:8" ht="37.5" customHeight="1">
      <c r="A83" s="5">
        <v>73</v>
      </c>
      <c r="B83" s="8" t="s">
        <v>146</v>
      </c>
      <c r="C83" s="9" t="s">
        <v>128</v>
      </c>
      <c r="D83" s="32">
        <f>100000+1150800</f>
        <v>1250800</v>
      </c>
      <c r="E83" s="31"/>
      <c r="F83" s="31"/>
      <c r="G83" s="32">
        <v>1250800</v>
      </c>
      <c r="H83" s="34">
        <f t="shared" si="1"/>
        <v>0</v>
      </c>
    </row>
    <row r="84" spans="1:8" ht="21.75" customHeight="1">
      <c r="A84" s="5">
        <v>74</v>
      </c>
      <c r="B84" s="6" t="s">
        <v>107</v>
      </c>
      <c r="C84" s="9" t="s">
        <v>106</v>
      </c>
      <c r="D84" s="30">
        <f>SUM(D85:D86)</f>
        <v>2942500</v>
      </c>
      <c r="E84" s="31"/>
      <c r="F84" s="31"/>
      <c r="G84" s="30">
        <f>SUM(G85:G86)</f>
        <v>2922500</v>
      </c>
      <c r="H84" s="35">
        <f t="shared" si="1"/>
        <v>-20000</v>
      </c>
    </row>
    <row r="85" spans="1:8" ht="35.25" customHeight="1">
      <c r="A85" s="5">
        <v>75</v>
      </c>
      <c r="B85" s="8" t="s">
        <v>92</v>
      </c>
      <c r="C85" s="9" t="s">
        <v>29</v>
      </c>
      <c r="D85" s="32">
        <f>1250000+160500</f>
        <v>1410500</v>
      </c>
      <c r="E85" s="31"/>
      <c r="F85" s="31"/>
      <c r="G85" s="32">
        <v>1360500</v>
      </c>
      <c r="H85" s="34">
        <f t="shared" si="1"/>
        <v>-50000</v>
      </c>
    </row>
    <row r="86" spans="1:8" ht="33" customHeight="1">
      <c r="A86" s="5">
        <v>76</v>
      </c>
      <c r="B86" s="8" t="s">
        <v>93</v>
      </c>
      <c r="C86" s="9" t="s">
        <v>29</v>
      </c>
      <c r="D86" s="32">
        <f>1432000+100000</f>
        <v>1532000</v>
      </c>
      <c r="E86" s="31"/>
      <c r="F86" s="31"/>
      <c r="G86" s="32">
        <v>1562000</v>
      </c>
      <c r="H86" s="34">
        <f t="shared" si="1"/>
        <v>30000</v>
      </c>
    </row>
    <row r="87" spans="1:9" ht="19.5" customHeight="1">
      <c r="A87" s="5">
        <v>77</v>
      </c>
      <c r="B87" s="25"/>
      <c r="C87" s="12" t="s">
        <v>2</v>
      </c>
      <c r="D87" s="30" t="e">
        <f>+#REF!+D53</f>
        <v>#REF!</v>
      </c>
      <c r="E87" s="31"/>
      <c r="F87" s="31"/>
      <c r="G87" s="30">
        <f>G53+G11</f>
        <v>1473505687</v>
      </c>
      <c r="H87" s="35" t="e">
        <f t="shared" si="1"/>
        <v>#REF!</v>
      </c>
      <c r="I87" s="31"/>
    </row>
    <row r="88" spans="3:7" ht="14.25">
      <c r="C88" s="22"/>
      <c r="D88" s="23"/>
      <c r="G88" s="23"/>
    </row>
  </sheetData>
  <sheetProtection/>
  <mergeCells count="7">
    <mergeCell ref="G9:G10"/>
    <mergeCell ref="H9:H10"/>
    <mergeCell ref="A6:D6"/>
    <mergeCell ref="D9:D10"/>
    <mergeCell ref="C9:C10"/>
    <mergeCell ref="B9:B10"/>
    <mergeCell ref="A9:A10"/>
  </mergeCells>
  <printOptions/>
  <pageMargins left="0.984251968503937" right="0.3937007874015748" top="0.7874015748031497" bottom="0.7874015748031497" header="0.3937007874015748" footer="0.3937007874015748"/>
  <pageSetup horizontalDpi="600" verticalDpi="600" orientation="portrait" paperSize="9" scale="8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GulyaevaIO</cp:lastModifiedBy>
  <cp:lastPrinted>2020-12-11T06:51:48Z</cp:lastPrinted>
  <dcterms:created xsi:type="dcterms:W3CDTF">1999-08-31T09:18:08Z</dcterms:created>
  <dcterms:modified xsi:type="dcterms:W3CDTF">2020-12-18T05:57:43Z</dcterms:modified>
  <cp:category/>
  <cp:version/>
  <cp:contentType/>
  <cp:contentStatus/>
</cp:coreProperties>
</file>