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30" windowWidth="19095" windowHeight="11760" activeTab="4"/>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calcPr calcId="124519"/>
</workbook>
</file>

<file path=xl/sharedStrings.xml><?xml version="1.0" encoding="utf-8"?>
<sst xmlns="http://schemas.openxmlformats.org/spreadsheetml/2006/main" count="473" uniqueCount="427">
  <si>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</si>
  <si>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</si>
  <si>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</si>
  <si>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</si>
  <si>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</si>
  <si>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</si>
  <si>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</si>
  <si>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</si>
  <si>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</si>
  <si>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</si>
  <si>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</si>
  <si>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</si>
  <si>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</si>
  <si>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</si>
  <si>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</si>
  <si>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</si>
  <si>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</si>
  <si>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</si>
  <si>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</si>
  <si>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</si>
  <si>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</si>
  <si>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</si>
  <si>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</si>
  <si>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</si>
  <si>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</si>
  <si>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</si>
  <si>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</si>
  <si>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</si>
  <si>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</si>
  <si>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182  1  05  02000  02  0000  110</t>
  </si>
  <si>
    <t>182  1  05  02010  02  0000  110</t>
  </si>
  <si>
    <t>Единый налог на вмененный доход для отдельных видов деятельности</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</si>
  <si>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</si>
  <si>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</si>
  <si>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</si>
  <si>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</si>
  <si>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</si>
  <si>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</si>
  <si>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</si>
  <si>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</si>
  <si>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</si>
  <si>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</si>
  <si>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</si>
  <si>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</si>
  <si>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</si>
  <si>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</si>
  <si>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</si>
  <si>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</si>
  <si>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</si>
  <si>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</si>
  <si>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</si>
  <si>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</si>
  <si>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</si>
  <si>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</si>
  <si>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</si>
  <si>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</si>
  <si>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</si>
  <si>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</si>
  <si>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</si>
  <si>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000  1  11  05074  00  0000  000</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</si>
  <si>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</si>
  <si>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</si>
  <si>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</si>
  <si>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</si>
  <si>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</si>
  <si>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</si>
  <si>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</si>
  <si>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</si>
  <si>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</si>
  <si>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</si>
  <si>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</si>
  <si>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</si>
  <si>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</si>
  <si>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</si>
  <si>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</si>
  <si>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</si>
  <si>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</si>
  <si>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</si>
  <si>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</si>
  <si>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</si>
  <si>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</si>
  <si>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Прочие доходы от оказания платных услуг (работ)</t>
  </si>
  <si>
    <t>901  1  13  01994  04  0004  130</t>
  </si>
  <si>
    <t>00  1  13  02000  00  0000  130</t>
  </si>
  <si>
    <t xml:space="preserve">Доходы от компенсации затрат государства </t>
  </si>
  <si>
    <t>901  1  13  02064  04  0000  130</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</si>
  <si>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</si>
  <si>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</si>
  <si>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</si>
  <si>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</si>
  <si>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</si>
  <si>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</si>
  <si>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</si>
  <si>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</si>
  <si>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</si>
  <si>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</si>
  <si>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902  1  14  02043  04  0001  410</t>
  </si>
  <si>
    <t>902  1  14  02043  04  0002  410</t>
  </si>
  <si>
    <t>000  1  14  06010  00  0000  430</t>
  </si>
  <si>
    <t>Доходы от продажи земельных участков, государственная собственность на которые не разграничена</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</si>
  <si>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</si>
  <si>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</si>
  <si>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</si>
  <si>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</si>
  <si>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</si>
  <si>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</si>
  <si>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</si>
  <si>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</si>
  <si>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</si>
  <si>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</si>
  <si>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141  1  16  08010  01  6000  140</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</si>
  <si>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</si>
  <si>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</si>
  <si>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</si>
  <si>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</si>
  <si>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</si>
  <si>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</si>
  <si>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</si>
  <si>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</si>
  <si>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</si>
  <si>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</si>
  <si>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</si>
  <si>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</si>
  <si>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</si>
  <si>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</si>
  <si>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</si>
  <si>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</si>
  <si>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</si>
  <si>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</si>
  <si>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</si>
  <si>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</si>
  <si>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</si>
  <si>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</si>
  <si>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</si>
  <si>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</si>
  <si>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</si>
  <si>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</si>
  <si>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</si>
  <si>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</si>
  <si>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</si>
  <si>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</si>
  <si>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</si>
  <si>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</si>
  <si>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</si>
  <si>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</si>
  <si>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</si>
  <si>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</si>
  <si>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</si>
  <si>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</si>
  <si>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</si>
  <si>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</si>
  <si>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</si>
  <si>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</si>
  <si>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</si>
  <si>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</si>
  <si>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</si>
  <si>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</si>
  <si>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</si>
  <si>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</si>
  <si>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</si>
  <si>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000  2  02  03999  04  0000  151</t>
  </si>
  <si>
    <t>Прочие субвенции бюджетам городских округов</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</si>
  <si>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</si>
  <si>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</si>
  <si>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Субвенции на обеспечение государственных гарантий прав граждан на получение дошкольного образования</t>
  </si>
  <si>
    <t>ИТОГО ДОХОДОВ</t>
  </si>
  <si>
    <t>902  1  11  05012  04  0001  120</t>
  </si>
  <si>
    <t>902  1  11  05012  04  0002  120</t>
  </si>
  <si>
    <t>902  1  14  02043  04  0000  410</t>
  </si>
  <si>
    <t>141  1  16  25050  01  6000  140</t>
  </si>
  <si>
    <t xml:space="preserve"> </t>
  </si>
  <si>
    <t>182  1  06  06032  04  0000  110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</si>
  <si>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</si>
  <si>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</si>
  <si>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182  1  06  06042  04  0000  110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</si>
  <si>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</si>
  <si>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</si>
  <si>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</si>
  <si>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</si>
  <si>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</si>
  <si>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902  1  08  07150  01  0000  110</t>
  </si>
  <si>
    <t>Государственная пошлина за выдачу разрешения на установку рекламной конструкции</t>
  </si>
  <si>
    <t>182  1  16  90040  04  6000  140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</si>
  <si>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</si>
  <si>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</si>
  <si>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</si>
  <si>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</si>
  <si>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</si>
  <si>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</si>
  <si>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</si>
  <si>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901  2  02  02088  04  0002  151</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</si>
  <si>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</si>
  <si>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</si>
  <si>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</si>
  <si>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</si>
  <si>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</si>
  <si>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000  2  02  04000  00 0000  151</t>
  </si>
  <si>
    <t>ИНЫЕ МЕЖБЮДЖЕТНЫЕ ТРАНСФЕРТЫ</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</si>
  <si>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</si>
  <si>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</si>
  <si>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</si>
  <si>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</si>
  <si>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</si>
  <si>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</si>
  <si>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</si>
  <si>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00  1  16  08000  00  0000  140</t>
  </si>
  <si>
    <t>076  1  16  35020  04 6000  140</t>
  </si>
  <si>
    <t>000  1  16 4 3000  01  6000  140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</si>
  <si>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</si>
  <si>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Субсидии на организацию мероприятий по охране окружающей среды и природопользованию</t>
  </si>
  <si>
    <t>901  2  18  04010  04  0000  180</t>
  </si>
  <si>
    <t>017  1  16  90040  04  0000  140</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</si>
  <si>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</si>
  <si>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</si>
  <si>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</si>
  <si>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902  1  14  02042  04  0000  410</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</si>
  <si>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</si>
  <si>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</si>
  <si>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005  1  16  90040  04  0000  140</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</si>
  <si>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</si>
  <si>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182  1  05  01 000  00  0000  110</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</si>
  <si>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</si>
  <si>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</si>
  <si>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</si>
  <si>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</si>
  <si>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</si>
  <si>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182  1  05  01  050  01  0000  110</t>
  </si>
  <si>
    <t>Минимальный налог, зачисляемый в бюджеты субъектов Российской Федерации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</si>
  <si>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</si>
  <si>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901  2  02  03007  04  0000  151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</si>
  <si>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</si>
  <si>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901 2  02  03121  04  0000  151</t>
  </si>
  <si>
    <t>Субвенции бюджетам городских округов  на проведение Всероссийской сельскохозяйственной переписи в 2016 году</t>
  </si>
  <si>
    <t>906  2  18  04010  04  0000  180</t>
  </si>
  <si>
    <t>908  2  18  04020  04  0000  180</t>
  </si>
  <si>
    <t>Сумма бюджетных назначений на 2016 год (в тыс.руб.)</t>
  </si>
  <si>
    <t>182  1  05  01  012  01  3000  110</t>
  </si>
  <si>
    <t>Налог, взимаемый с налогоплательщиков, выбравших в качестве объекта налогооблажения доходы (за налоговые периоды, истекшие до 1 января 2011 года)</t>
  </si>
  <si>
    <t>027  1  16  90040  04  0000  140</t>
  </si>
  <si>
    <t>901 2 02 02009 04 0000 151</t>
  </si>
  <si>
    <t>901  2  02  02216  04  0000  151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</si>
  <si>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</si>
  <si>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Исполнение бюджета  по расходам  Невьянского городского  округа</t>
  </si>
  <si>
    <t xml:space="preserve">Код  раздела, подраздела </t>
  </si>
  <si>
    <t>Наименование раздела, подраздела</t>
  </si>
  <si>
    <t>Объем средств по решению о бюджете на 2016 год, тыс. руб.</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</si>
  <si>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</si>
  <si>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</si>
  <si>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</si>
  <si>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</si>
  <si>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</si>
  <si>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</si>
  <si>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</si>
  <si>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</si>
  <si>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</si>
  <si>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</si>
  <si>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</si>
  <si>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</si>
  <si>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</si>
  <si>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</si>
  <si>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</si>
  <si>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</si>
  <si>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</si>
  <si>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</si>
  <si>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</si>
  <si>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</si>
  <si>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</si>
  <si>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</si>
  <si>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</si>
  <si>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</si>
  <si>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</si>
  <si>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</si>
  <si>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</si>
  <si>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</si>
  <si>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</si>
  <si>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</si>
  <si>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</si>
  <si>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</si>
  <si>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</si>
  <si>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</si>
  <si>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</si>
  <si>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</si>
  <si>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</si>
  <si>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</si>
  <si>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</si>
  <si>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</si>
  <si>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</si>
  <si>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</si>
  <si>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</si>
  <si>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</si>
  <si>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</si>
  <si>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</si>
  <si>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</si>
  <si>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</si>
  <si>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</si>
  <si>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</si>
  <si>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</si>
  <si>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</si>
  <si>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</si>
  <si>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</si>
  <si>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</si>
  <si>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</si>
  <si>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</si>
  <si>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</si>
  <si>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</si>
  <si>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</si>
  <si>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</si>
  <si>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</si>
  <si>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</si>
  <si>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</si>
  <si>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</si>
  <si>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</si>
  <si>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rPr>
      <t>1.</t>
    </r>
    <r>
      <rPr>
        <b/>
        <sz val="7"/>
        <color theme="1"/>
        <rFont val="Times New Roman"/>
        <family val="1"/>
      </rPr>
      <t xml:space="preserve">       </t>
    </r>
    <r>
      <rPr>
        <b/>
        <sz val="11"/>
        <color theme="1"/>
        <rFont val="Times New Roman"/>
        <family val="1"/>
      </rPr>
      <t> </t>
    </r>
  </si>
  <si>
    <t>Источники финансирования дефицита бюджетов – всего</t>
  </si>
  <si>
    <t>000 01  00  00  00  00  0000  000</t>
  </si>
  <si>
    <r>
      <t xml:space="preserve">           </t>
    </r>
    <r>
      <rPr>
        <b/>
        <sz val="11"/>
        <color theme="1"/>
        <rFont val="Times New Roman"/>
        <family val="1"/>
      </rPr>
      <t>2.</t>
    </r>
    <r>
      <rPr>
        <b/>
        <sz val="7"/>
        <color theme="1"/>
        <rFont val="Times New Roman"/>
        <family val="1"/>
      </rPr>
      <t xml:space="preserve">       </t>
    </r>
    <r>
      <rPr>
        <b/>
        <sz val="11"/>
        <color theme="1"/>
        <rFont val="Times New Roman"/>
        <family val="1"/>
      </rPr>
      <t> </t>
    </r>
  </si>
  <si>
    <t>ИСТОЧНИКИ ВНУТРЕННЕГО ФИНАНСИРОВАНИЯ ДЕФИЦИТОВ  БЮДЖЕТОВ</t>
  </si>
  <si>
    <t>919 01  00  00  00  00  0000  000</t>
  </si>
  <si>
    <r>
      <t xml:space="preserve">           </t>
    </r>
    <r>
      <rPr>
        <sz val="11"/>
        <color theme="1"/>
        <rFont val="Times New Roman"/>
        <family val="1"/>
      </rPr>
      <t>3.</t>
    </r>
    <r>
      <rPr>
        <sz val="7"/>
        <color theme="1"/>
        <rFont val="Times New Roman"/>
        <family val="1"/>
      </rPr>
      <t xml:space="preserve">       </t>
    </r>
    <r>
      <rPr>
        <sz val="11"/>
        <color theme="1"/>
        <rFont val="Times New Roman"/>
        <family val="1"/>
      </rPr>
      <t> </t>
    </r>
  </si>
  <si>
    <t>Кредиты кредитных организаций в валюте  Российской Федерации</t>
  </si>
  <si>
    <t>919 01  02  00  00  00  0000  000</t>
  </si>
  <si>
    <r>
      <t xml:space="preserve">           </t>
    </r>
    <r>
      <rPr>
        <sz val="11"/>
        <color theme="1"/>
        <rFont val="Times New Roman"/>
        <family val="1"/>
      </rPr>
      <t>4.</t>
    </r>
    <r>
      <rPr>
        <sz val="7"/>
        <color theme="1"/>
        <rFont val="Times New Roman"/>
        <family val="1"/>
      </rPr>
      <t xml:space="preserve">       </t>
    </r>
    <r>
      <rPr>
        <sz val="11"/>
        <color theme="1"/>
        <rFont val="Times New Roman"/>
        <family val="1"/>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</si>
  <si>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</si>
  <si>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</si>
  <si>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rPr>
      <t>5.</t>
    </r>
    <r>
      <rPr>
        <sz val="7"/>
        <color theme="1"/>
        <rFont val="Times New Roman"/>
        <family val="1"/>
      </rPr>
      <t xml:space="preserve">       </t>
    </r>
    <r>
      <rPr>
        <sz val="11"/>
        <color theme="1"/>
        <rFont val="Times New Roman"/>
        <family val="1"/>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</si>
  <si>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</si>
  <si>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</si>
  <si>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rPr>
      <t>6.</t>
    </r>
    <r>
      <rPr>
        <sz val="7"/>
        <color theme="1"/>
        <rFont val="Times New Roman"/>
        <family val="1"/>
      </rPr>
      <t xml:space="preserve">       </t>
    </r>
    <r>
      <rPr>
        <sz val="11"/>
        <color theme="1"/>
        <rFont val="Times New Roman"/>
        <family val="1"/>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</si>
  <si>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</si>
  <si>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</si>
  <si>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rPr>
      <t>7.</t>
    </r>
    <r>
      <rPr>
        <sz val="7"/>
        <color theme="1"/>
        <rFont val="Times New Roman"/>
        <family val="1"/>
      </rPr>
      <t xml:space="preserve">       </t>
    </r>
    <r>
      <rPr>
        <sz val="11"/>
        <color theme="1"/>
        <rFont val="Times New Roman"/>
        <family val="1"/>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</si>
  <si>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</si>
  <si>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</si>
  <si>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rPr>
      <t>8.</t>
    </r>
    <r>
      <rPr>
        <sz val="7"/>
        <color theme="1"/>
        <rFont val="Times New Roman"/>
        <family val="1"/>
      </rPr>
      <t xml:space="preserve">       </t>
    </r>
    <r>
      <rPr>
        <sz val="11"/>
        <color theme="1"/>
        <rFont val="Times New Roman"/>
        <family val="1"/>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</si>
  <si>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</si>
  <si>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</si>
  <si>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rPr>
      <t>9.</t>
    </r>
    <r>
      <rPr>
        <sz val="7"/>
        <color theme="1"/>
        <rFont val="Times New Roman"/>
        <family val="1"/>
      </rPr>
      <t xml:space="preserve">       </t>
    </r>
    <r>
      <rPr>
        <sz val="11"/>
        <color theme="1"/>
        <rFont val="Times New Roman"/>
        <family val="1"/>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</si>
  <si>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</si>
  <si>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</si>
  <si>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rPr>
      <t>10.</t>
    </r>
    <r>
      <rPr>
        <sz val="7"/>
        <color theme="1"/>
        <rFont val="Times New Roman"/>
        <family val="1"/>
      </rPr>
      <t xml:space="preserve">       </t>
    </r>
    <r>
      <rPr>
        <sz val="11"/>
        <color theme="1"/>
        <rFont val="Times New Roman"/>
        <family val="1"/>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</si>
  <si>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</si>
  <si>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</si>
  <si>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rPr>
      <t>11.</t>
    </r>
    <r>
      <rPr>
        <sz val="7"/>
        <color theme="1"/>
        <rFont val="Times New Roman"/>
        <family val="1"/>
      </rPr>
      <t xml:space="preserve">       </t>
    </r>
    <r>
      <rPr>
        <sz val="11"/>
        <color theme="1"/>
        <rFont val="Times New Roman"/>
        <family val="1"/>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</si>
  <si>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</si>
  <si>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</si>
  <si>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rPr>
      <t>12.</t>
    </r>
    <r>
      <rPr>
        <sz val="7"/>
        <color theme="1"/>
        <rFont val="Times New Roman"/>
        <family val="1"/>
      </rPr>
      <t xml:space="preserve">       </t>
    </r>
    <r>
      <rPr>
        <sz val="11"/>
        <color theme="1"/>
        <rFont val="Times New Roman"/>
        <family val="1"/>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</si>
  <si>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</si>
  <si>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</si>
  <si>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rPr>
      <t>13.</t>
    </r>
    <r>
      <rPr>
        <sz val="7"/>
        <color theme="1"/>
        <rFont val="Times New Roman"/>
        <family val="1"/>
      </rPr>
      <t xml:space="preserve">       </t>
    </r>
    <r>
      <rPr>
        <sz val="12"/>
        <color theme="1"/>
        <rFont val="Times New Roman"/>
        <family val="1"/>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</si>
  <si>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</si>
  <si>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</si>
  <si>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rPr>
      <t>14.</t>
    </r>
    <r>
      <rPr>
        <sz val="7"/>
        <color theme="1"/>
        <rFont val="Times New Roman"/>
        <family val="1"/>
      </rPr>
      <t xml:space="preserve">       </t>
    </r>
    <r>
      <rPr>
        <sz val="12"/>
        <color theme="1"/>
        <rFont val="Times New Roman"/>
        <family val="1"/>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</si>
  <si>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</si>
  <si>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</si>
  <si>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rPr>
      <t>15.</t>
    </r>
    <r>
      <rPr>
        <sz val="7"/>
        <color theme="1"/>
        <rFont val="Times New Roman"/>
        <family val="1"/>
      </rPr>
      <t xml:space="preserve">       </t>
    </r>
    <r>
      <rPr>
        <sz val="12"/>
        <color theme="1"/>
        <rFont val="Times New Roman"/>
        <family val="1"/>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</si>
  <si>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</si>
  <si>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</si>
  <si>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rPr>
      <t>16.</t>
    </r>
    <r>
      <rPr>
        <sz val="7"/>
        <color theme="1"/>
        <rFont val="Times New Roman"/>
        <family val="1"/>
      </rPr>
      <t xml:space="preserve">       </t>
    </r>
    <r>
      <rPr>
        <sz val="12"/>
        <color theme="1"/>
        <rFont val="Times New Roman"/>
        <family val="1"/>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</si>
  <si>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</si>
  <si>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</si>
  <si>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rPr>
      <t>17.</t>
    </r>
    <r>
      <rPr>
        <sz val="7"/>
        <color theme="1"/>
        <rFont val="Times New Roman"/>
        <family val="1"/>
      </rPr>
      <t xml:space="preserve">       </t>
    </r>
    <r>
      <rPr>
        <sz val="11"/>
        <color theme="1"/>
        <rFont val="Times New Roman"/>
        <family val="1"/>
      </rPr>
      <t> </t>
    </r>
  </si>
  <si>
    <t>Изменение остатков средств на счетах по учету  средств бюджета</t>
  </si>
  <si>
    <t>919 01  05  00  00  00  0000  000</t>
  </si>
  <si>
    <t>Объем средств по решению о бюджете на 2016 год  в тысячах рублей</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</si>
  <si>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</si>
  <si>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</si>
  <si>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</si>
  <si>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</si>
  <si>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 xml:space="preserve">901  2  02  02051  04  0000  151 </t>
  </si>
  <si>
    <t>Субсидии бюджетам городских округов на реализацию федеральных целевых программ</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</si>
  <si>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</si>
  <si>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</si>
  <si>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000  2  07  04000  04  0000  180</t>
  </si>
  <si>
    <t>Прочие безвозмездные поступления в бюджеты городских округов</t>
  </si>
  <si>
    <t>901  2  07  04050  04  0000  180</t>
  </si>
  <si>
    <t xml:space="preserve">Субсидии на развитие материально-технической базы муниципальных учреждений дополнительного образования детей - детско-юношеских спортивных школ и специализированных детско-юношеских школ олимпийского резерва </t>
  </si>
  <si>
    <t>902  1  14  02042  04  0000  440</t>
  </si>
  <si>
    <t>188  1  16  43000  01  6000  140</t>
  </si>
  <si>
    <t>321  1  16  43000  01  6000  140</t>
  </si>
  <si>
    <t>Субсидии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</si>
  <si>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Субсидии на предоставление социальных выплат молодым семьям на приобретение (строительство) жилья</t>
  </si>
  <si>
    <t>901  2  02  02077  04  0000  151</t>
  </si>
  <si>
    <t>Субсидии из областного бюджета местным бюджтам на реализацию проектов капитального строительства муниципального значения по развитию газификации населенных пунктов городского типа</t>
  </si>
  <si>
    <t>906  2  02  02215  04  0000  151</t>
  </si>
  <si>
    <t>Субсидии на предоставление региональных социальных выплат молодым семьям на улучшение жилищных условий</t>
  </si>
  <si>
    <t>Субсидии из областного бюджета местным бюджетам на развитие спортивной инфраструктуры муниципальных общеобразовательных организаций</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</si>
  <si>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</si>
  <si>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906  2  02  04999  04  0000  151</t>
  </si>
  <si>
    <t>160  1  16  08010  01  6000  140</t>
  </si>
  <si>
    <t>498  1  16  41000  01  6000  140</t>
  </si>
  <si>
    <t>Денежные взыскания (штрафы) за нарушение законодательства Российской Федерации об электроэнергетике</t>
  </si>
  <si>
    <t>Субсидии из областного бюджета на реализацию мероприятий по переселению граждан из жилых помещений признанных непригодными для проживания</t>
  </si>
  <si>
    <t>Субсидии из областного бюджета местным бюджетам муниципальных образований, расположенных на территории Свердловской области, предусмотренных государственной программой Свердловской области "Развитие агропромышленного комплекса и потребительского рынка Свердловской области до 2020 года" на проведение кадастровых работ по образованию земельных участков из земель сельскохозяйственного назначения, оформляемых в муниципальную собственность, в 2016 году</t>
  </si>
  <si>
    <t>908  2  02  04999  04  0000  151</t>
  </si>
  <si>
    <t>908  2  02  04053  04  0000  151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</si>
  <si>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</si>
  <si>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045  1  16  90040  04  0000  140</t>
  </si>
  <si>
    <t>177  1  16  90040  04  7000  140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</si>
  <si>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</si>
  <si>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906  2  02  02284  04  0000  151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</si>
  <si>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</si>
  <si>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908  2  02  04025  04  0000  151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</si>
  <si>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</si>
  <si>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указанные земельные участки)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</si>
  <si>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указанных земельных участков)</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</si>
  <si>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</si>
  <si>
    <t>Доходы от сдачи в аренду имущества, составляющего казну городских округов (за исключением земельных участков) (плата за пользование жилыми помещениями (плата за наём) муниципального жилищного фонда, находящегося в казне городских округов)</t>
  </si>
  <si>
    <t>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 находящегося в казне городских округов )</t>
  </si>
  <si>
    <t xml:space="preserve">Прочие доходы от оказания платных услуг (работ) получателями средств бюджетов городских округов (прочие доходы от оказания платных услуг (работ) </t>
  </si>
  <si>
    <t>Прочие доходы от компенсации затрат бюджетов городских округов (возврат дебиторской задолженности прошлых лет)</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</si>
  <si>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</si>
  <si>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t>
  </si>
  <si>
    <t xml:space="preserve"> по состоянию на 01.01.2017 года</t>
  </si>
  <si>
    <t>на 01.01.2017г.</t>
  </si>
  <si>
    <t>Исполнение на 01.01.2017г., в тысячах рублей</t>
  </si>
  <si>
    <t>на  01.01.2017г.</t>
  </si>
  <si>
    <t>Исполнено    на 01.01.2017г., в тыс. руб.</t>
  </si>
  <si>
    <r>
      <t xml:space="preserve">    </t>
    </r>
    <r>
      <rPr>
        <vertAlign val="superscript"/>
        <sz val="12"/>
        <color indexed="8"/>
        <rFont val="Times New Roman"/>
        <family val="1"/>
      </rPr>
      <t>1*</t>
    </r>
    <r>
      <rPr>
        <sz val="12"/>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составила    23 775,71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</si>
  <si>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Исполнение бюджета Невьянского городского округа по состоянию на 01.01.2017 г.</t>
  </si>
  <si>
    <t>Сумма фактического поступления на 01.01.2017 г. (в тыс.руб.)</t>
  </si>
  <si>
    <t>Рост, снижение (+, -) в тыс. руб.</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</si>
  <si>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</si>
  <si>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000  2  02  02077  04  0000  151</t>
  </si>
  <si>
    <t>Субсидии  бюджетам городских округов на софинансирование капитальных вложений в объекты муниципальной собственности</t>
  </si>
  <si>
    <t>901  2  02  03143  04  0000  151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</si>
  <si>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</si>
  <si>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Межбюджетные трансферты, из резервного фонда Правительства Свердловской области на замену оконных блоков детского сада № 39</t>
  </si>
</sst>
</file>

<file path=xl/styles.xml><?xml version="1.0" encoding="utf-8"?>
<styleSheet xmlns="http://schemas.openxmlformats.org/spreadsheetml/2006/main">
  <numFmts count="6">
    <numFmt numFmtId="164" formatCode="0.0"/>
    <numFmt numFmtId="165" formatCode="0000"/>
    <numFmt numFmtId="166" formatCode="#,##0.0"/>
    <numFmt numFmtId="167" formatCode="0.0%"/>
    <numFmt numFmtId="168" formatCode="0.000"/>
    <numFmt numFmtId="169" formatCode="#,##0.000"/>
  </numFmts>
  <fonts count="36">
    <font>
      <sz val="11"/>
      <color theme="1"/>
      <name val="Calibri"/>
      <family val="2"/>
      <scheme val="minor"/>
    </font>
    <font>
      <sz val="10"/>
      <name val="Arial"/>
      <family val="2"/>
    </font>
    <font>
      <sz val="10"/>
      <name val="Arial Cyr"/>
      <family val="2"/>
    </font>
    <font>
      <sz val="14"/>
      <name val="Arial Cyr"/>
      <family val="2"/>
    </font>
    <font>
      <sz val="10"/>
      <name val="Times New Roman"/>
      <family val="1"/>
    </font>
    <font>
      <b/>
      <sz val="10"/>
      <name val="Times New Roman"/>
      <family val="1"/>
    </font>
    <font>
      <sz val="10"/>
      <color theme="1"/>
      <name val="Times New Roman"/>
      <family val="1"/>
    </font>
    <font>
      <b/>
      <i/>
      <sz val="10"/>
      <name val="Times New Roman"/>
      <family val="1"/>
    </font>
    <font>
      <sz val="9"/>
      <name val="Times New Roman"/>
      <family val="1"/>
    </font>
    <font>
      <b/>
      <i/>
      <sz val="14"/>
      <name val="Times New Roman"/>
      <family val="1"/>
    </font>
    <font>
      <i/>
      <sz val="12"/>
      <name val="Times New Roman"/>
      <family val="1"/>
    </font>
    <font>
      <b/>
      <sz val="12"/>
      <name val="Times New Roman"/>
      <family val="1"/>
    </font>
    <font>
      <b/>
      <sz val="11"/>
      <name val="Times New Roman"/>
      <family val="1"/>
    </font>
    <font>
      <b/>
      <sz val="10"/>
      <name val="Arial Cyr"/>
      <family val="2"/>
    </font>
    <font>
      <sz val="12"/>
      <name val="Times New Roman"/>
      <family val="1"/>
    </font>
    <font>
      <sz val="12"/>
      <name val="Calibri"/>
      <family val="2"/>
    </font>
    <font>
      <sz val="9"/>
      <name val="Arial"/>
      <family val="2"/>
    </font>
    <font>
      <sz val="9"/>
      <name val="Arial Cyr"/>
      <family val="2"/>
    </font>
    <font>
      <b/>
      <i/>
      <sz val="12"/>
      <name val="Times New Roman"/>
      <family val="1"/>
    </font>
    <font>
      <sz val="11"/>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2"/>
      <color indexed="8"/>
      <name val="Times New Roman"/>
      <family val="1"/>
    </font>
    <font>
      <b/>
      <sz val="10"/>
      <color indexed="8"/>
      <name val="Times New Roman"/>
      <family val="1"/>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b/>
      <sz val="7"/>
      <color theme="1"/>
      <name val="Times New Roman"/>
      <family val="1"/>
    </font>
    <font>
      <b/>
      <sz val="12"/>
      <color rgb="FF000000"/>
      <name val="Times New Roman"/>
      <family val="1"/>
    </font>
    <font>
      <sz val="7"/>
      <color theme="1"/>
      <name val="Times New Roman"/>
      <family val="1"/>
    </font>
    <font>
      <vertAlign val="superscript"/>
      <sz val="12"/>
      <color indexed="8"/>
      <name val="Times New Roman"/>
      <family val="1"/>
    </font>
    <font>
      <b/>
      <sz val="9"/>
      <name val="Times New Roman"/>
      <family val="1"/>
    </font>
    <font>
      <b/>
      <i/>
      <sz val="9"/>
      <name val="Times New Roman"/>
      <family val="1"/>
    </font>
  </fonts>
  <fills count="4">
    <fill>
      <patternFill/>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style="thin"/>
      <bottom/>
    </border>
    <border>
      <left style="thin"/>
      <right/>
      <top style="thin"/>
      <bottom style="thin"/>
    </border>
    <border>
      <left/>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cellStyleXfs>
  <cellXfs count="190">
    <xf numFmtId="0" fontId="0" fillId="0" borderId="0" xfId="0"/>
    <xf numFmtId="0" fontId="0" fillId="0" borderId="0" xfId="0"/>
    <xf numFmtId="0" fontId="4" fillId="0" borderId="0" xfId="0" applyFont="1"/>
    <xf numFmtId="0" fontId="13" fillId="0" borderId="0" xfId="0" applyFont="1"/>
    <xf numFmtId="165" fontId="11" fillId="0" borderId="1" xfId="0" applyNumberFormat="1" applyFont="1" applyBorder="1" applyAlignment="1">
      <alignment horizontal="center" vertical="center"/>
    </xf>
    <xf numFmtId="0" fontId="11" fillId="0" borderId="1" xfId="0" applyFont="1" applyBorder="1" applyAlignment="1">
      <alignment vertical="justify"/>
    </xf>
    <xf numFmtId="0" fontId="11" fillId="0" borderId="1" xfId="0" applyFont="1" applyBorder="1"/>
    <xf numFmtId="164" fontId="11" fillId="0" borderId="1" xfId="0" applyNumberFormat="1" applyFont="1" applyBorder="1"/>
    <xf numFmtId="165" fontId="14" fillId="0" borderId="1" xfId="0" applyNumberFormat="1" applyFont="1" applyBorder="1" applyAlignment="1">
      <alignment horizontal="center" wrapText="1"/>
    </xf>
    <xf numFmtId="0" fontId="14" fillId="0" borderId="1" xfId="0" applyFont="1" applyBorder="1" applyAlignment="1">
      <alignment vertical="justify" wrapText="1"/>
    </xf>
    <xf numFmtId="0" fontId="14" fillId="0" borderId="1" xfId="0" applyFont="1" applyBorder="1" applyAlignment="1">
      <alignment wrapText="1"/>
    </xf>
    <xf numFmtId="164" fontId="14" fillId="0" borderId="1" xfId="0" applyNumberFormat="1" applyFont="1" applyBorder="1"/>
    <xf numFmtId="0" fontId="0" fillId="0" borderId="0" xfId="0" applyAlignment="1">
      <alignment wrapText="1"/>
    </xf>
    <xf numFmtId="165" fontId="14" fillId="0" borderId="1" xfId="0" applyNumberFormat="1" applyFont="1" applyBorder="1" applyAlignment="1">
      <alignment horizontal="center"/>
    </xf>
    <xf numFmtId="0" fontId="14" fillId="0" borderId="1" xfId="0" applyFont="1" applyBorder="1"/>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165" fontId="11" fillId="0" borderId="0" xfId="0" applyNumberFormat="1" applyFont="1" applyBorder="1" applyAlignment="1">
      <alignment horizontal="center" vertical="center"/>
    </xf>
    <xf numFmtId="0" fontId="11" fillId="0" borderId="0" xfId="0" applyFont="1" applyBorder="1" applyAlignment="1">
      <alignment vertical="justify"/>
    </xf>
    <xf numFmtId="164" fontId="11" fillId="0" borderId="0" xfId="0" applyNumberFormat="1" applyFont="1" applyFill="1" applyBorder="1"/>
    <xf numFmtId="0" fontId="11" fillId="0" borderId="0" xfId="0" applyFont="1" applyBorder="1"/>
    <xf numFmtId="164" fontId="11" fillId="0" borderId="0" xfId="0" applyNumberFormat="1" applyFont="1" applyBorder="1"/>
    <xf numFmtId="165" fontId="14" fillId="0" borderId="0" xfId="0" applyNumberFormat="1" applyFont="1" applyBorder="1" applyAlignment="1">
      <alignment horizontal="center" wrapText="1"/>
    </xf>
    <xf numFmtId="0" fontId="14" fillId="0" borderId="0" xfId="0" applyFont="1" applyBorder="1" applyAlignment="1">
      <alignment vertical="justify" wrapText="1"/>
    </xf>
    <xf numFmtId="0" fontId="14" fillId="0" borderId="0" xfId="0" applyFont="1" applyFill="1" applyBorder="1" applyAlignment="1">
      <alignment wrapText="1"/>
    </xf>
    <xf numFmtId="0" fontId="14" fillId="0" borderId="0" xfId="0" applyFont="1" applyBorder="1" applyAlignment="1">
      <alignment wrapText="1"/>
    </xf>
    <xf numFmtId="164" fontId="14" fillId="0" borderId="0" xfId="0" applyNumberFormat="1" applyFont="1" applyBorder="1"/>
    <xf numFmtId="165" fontId="14" fillId="0" borderId="0" xfId="0" applyNumberFormat="1" applyFont="1" applyBorder="1" applyAlignment="1">
      <alignment horizontal="center"/>
    </xf>
    <xf numFmtId="164" fontId="14" fillId="0" borderId="0" xfId="0" applyNumberFormat="1" applyFont="1" applyFill="1" applyBorder="1"/>
    <xf numFmtId="0" fontId="14" fillId="0" borderId="0" xfId="0" applyFont="1" applyBorder="1"/>
    <xf numFmtId="0" fontId="14" fillId="2" borderId="1" xfId="0" applyFont="1" applyFill="1" applyBorder="1"/>
    <xf numFmtId="165" fontId="11" fillId="0" borderId="1" xfId="0" applyNumberFormat="1" applyFont="1" applyBorder="1" applyAlignment="1">
      <alignment horizontal="center" vertical="top"/>
    </xf>
    <xf numFmtId="0" fontId="11" fillId="0" borderId="1" xfId="0" applyFont="1" applyBorder="1" applyAlignment="1">
      <alignment vertical="justify" wrapText="1"/>
    </xf>
    <xf numFmtId="0" fontId="11" fillId="0" borderId="1" xfId="0" applyFont="1" applyBorder="1" applyAlignment="1">
      <alignment vertical="top"/>
    </xf>
    <xf numFmtId="165" fontId="11" fillId="0" borderId="0" xfId="0" applyNumberFormat="1" applyFont="1" applyBorder="1" applyAlignment="1">
      <alignment horizontal="center" vertical="top"/>
    </xf>
    <xf numFmtId="0" fontId="11" fillId="0" borderId="0" xfId="0" applyFont="1" applyBorder="1" applyAlignment="1">
      <alignment vertical="justify" wrapText="1"/>
    </xf>
    <xf numFmtId="0" fontId="11" fillId="0" borderId="0" xfId="0" applyFont="1" applyFill="1" applyBorder="1" applyAlignment="1">
      <alignment vertical="top"/>
    </xf>
    <xf numFmtId="0" fontId="11" fillId="0" borderId="0" xfId="0" applyFont="1" applyBorder="1" applyAlignment="1">
      <alignment vertical="top"/>
    </xf>
    <xf numFmtId="0" fontId="14" fillId="0" borderId="0" xfId="0" applyFont="1" applyFill="1" applyBorder="1"/>
    <xf numFmtId="165" fontId="11" fillId="0" borderId="1" xfId="0" applyNumberFormat="1" applyFont="1" applyBorder="1" applyAlignment="1">
      <alignment horizontal="center"/>
    </xf>
    <xf numFmtId="0" fontId="14" fillId="0" borderId="1" xfId="0" applyFont="1" applyBorder="1" applyAlignment="1">
      <alignment vertical="justify"/>
    </xf>
    <xf numFmtId="165" fontId="11" fillId="0" borderId="0" xfId="0" applyNumberFormat="1" applyFont="1" applyBorder="1" applyAlignment="1">
      <alignment horizontal="center"/>
    </xf>
    <xf numFmtId="0" fontId="11" fillId="0" borderId="0" xfId="0" applyFont="1" applyFill="1" applyBorder="1"/>
    <xf numFmtId="0" fontId="14" fillId="0" borderId="1" xfId="0" applyFont="1" applyFill="1" applyBorder="1" applyAlignment="1">
      <alignment vertical="justify" wrapText="1"/>
    </xf>
    <xf numFmtId="0" fontId="14" fillId="0" borderId="0" xfId="0" applyFont="1" applyBorder="1" applyAlignment="1">
      <alignment vertical="justify"/>
    </xf>
    <xf numFmtId="0" fontId="16" fillId="0" borderId="0" xfId="0" applyFont="1"/>
    <xf numFmtId="0" fontId="14" fillId="0" borderId="0" xfId="0" applyFont="1" applyFill="1" applyBorder="1" applyAlignment="1">
      <alignment vertical="justify" wrapText="1"/>
    </xf>
    <xf numFmtId="0" fontId="16" fillId="0" borderId="0" xfId="0" applyFont="1" applyBorder="1"/>
    <xf numFmtId="165" fontId="14" fillId="0" borderId="1" xfId="0" applyNumberFormat="1" applyFont="1" applyBorder="1" applyAlignment="1">
      <alignment horizontal="center" vertical="center"/>
    </xf>
    <xf numFmtId="165" fontId="14" fillId="0" borderId="1" xfId="0" applyNumberFormat="1" applyFont="1" applyFill="1" applyBorder="1" applyAlignment="1">
      <alignment horizontal="center"/>
    </xf>
    <xf numFmtId="165" fontId="14" fillId="0" borderId="0" xfId="0" applyNumberFormat="1" applyFont="1" applyBorder="1" applyAlignment="1">
      <alignment horizontal="center" vertical="center"/>
    </xf>
    <xf numFmtId="165" fontId="14" fillId="0" borderId="0" xfId="0" applyNumberFormat="1" applyFont="1" applyFill="1" applyBorder="1" applyAlignment="1">
      <alignment horizontal="center"/>
    </xf>
    <xf numFmtId="165" fontId="11" fillId="0" borderId="1" xfId="0" applyNumberFormat="1" applyFont="1" applyFill="1" applyBorder="1" applyAlignment="1">
      <alignment horizontal="center"/>
    </xf>
    <xf numFmtId="0" fontId="11" fillId="0" borderId="1" xfId="0" applyFont="1" applyBorder="1" applyAlignment="1">
      <alignment horizontal="center"/>
    </xf>
    <xf numFmtId="0" fontId="14" fillId="0" borderId="1" xfId="0" applyFont="1" applyBorder="1" applyAlignment="1">
      <alignment horizontal="center"/>
    </xf>
    <xf numFmtId="165" fontId="11" fillId="0" borderId="0" xfId="0" applyNumberFormat="1" applyFont="1" applyFill="1" applyBorder="1" applyAlignment="1">
      <alignment horizontal="center"/>
    </xf>
    <xf numFmtId="0" fontId="17" fillId="0" borderId="0" xfId="0" applyFont="1"/>
    <xf numFmtId="0" fontId="11" fillId="0" borderId="0" xfId="0" applyFont="1" applyBorder="1" applyAlignment="1">
      <alignment horizontal="center"/>
    </xf>
    <xf numFmtId="0" fontId="17" fillId="0" borderId="0" xfId="0" applyFont="1" applyBorder="1"/>
    <xf numFmtId="0" fontId="14" fillId="0" borderId="0" xfId="0" applyFont="1" applyBorder="1" applyAlignment="1">
      <alignment horizontal="center"/>
    </xf>
    <xf numFmtId="0" fontId="14" fillId="0" borderId="1" xfId="0" applyFont="1" applyFill="1" applyBorder="1"/>
    <xf numFmtId="0" fontId="18" fillId="0" borderId="1" xfId="0" applyFont="1" applyFill="1" applyBorder="1" applyAlignment="1">
      <alignment vertical="justify"/>
    </xf>
    <xf numFmtId="0" fontId="11" fillId="0" borderId="1" xfId="0" applyFont="1" applyFill="1" applyBorder="1"/>
    <xf numFmtId="0" fontId="4" fillId="0" borderId="0" xfId="0" applyFont="1" applyFill="1"/>
    <xf numFmtId="0" fontId="0" fillId="0" borderId="0" xfId="0" applyFill="1"/>
    <xf numFmtId="0" fontId="4" fillId="0" borderId="0" xfId="0" applyFont="1" applyBorder="1"/>
    <xf numFmtId="0" fontId="11" fillId="0" borderId="0" xfId="0" applyFont="1" applyFill="1" applyBorder="1" applyAlignment="1">
      <alignment/>
    </xf>
    <xf numFmtId="0" fontId="19" fillId="0" borderId="0" xfId="20" applyNumberFormat="1" applyFont="1" applyFill="1" applyBorder="1" applyAlignment="1">
      <alignment vertical="top" wrapText="1"/>
      <protection/>
    </xf>
    <xf numFmtId="0" fontId="22" fillId="0" borderId="1" xfId="0" applyFont="1" applyFill="1" applyBorder="1" applyAlignment="1">
      <alignment horizontal="center" vertical="top" wrapText="1"/>
    </xf>
    <xf numFmtId="3" fontId="22" fillId="0" borderId="1" xfId="0" applyNumberFormat="1" applyFont="1" applyBorder="1" applyAlignment="1">
      <alignment horizontal="center" vertical="top" wrapText="1"/>
    </xf>
    <xf numFmtId="0" fontId="20"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166" fontId="14" fillId="0" borderId="1" xfId="0" applyNumberFormat="1" applyFont="1" applyFill="1" applyBorder="1" applyAlignment="1">
      <alignment horizontal="right"/>
    </xf>
    <xf numFmtId="0" fontId="25" fillId="0" borderId="1" xfId="0" applyFont="1" applyFill="1" applyBorder="1" applyAlignment="1">
      <alignment horizontal="center" vertical="top" wrapText="1"/>
    </xf>
    <xf numFmtId="3" fontId="25" fillId="0" borderId="1" xfId="0" applyNumberFormat="1" applyFont="1" applyBorder="1" applyAlignment="1">
      <alignment horizontal="center" vertical="top" wrapText="1"/>
    </xf>
    <xf numFmtId="0" fontId="28" fillId="0" borderId="0" xfId="0" applyFont="1" applyAlignment="1">
      <alignment wrapText="1"/>
    </xf>
    <xf numFmtId="0" fontId="6" fillId="0" borderId="1" xfId="0" applyFont="1" applyFill="1" applyBorder="1" applyAlignment="1">
      <alignment horizontal="center" vertical="top" wrapText="1"/>
    </xf>
    <xf numFmtId="0" fontId="0" fillId="0" borderId="1" xfId="0" applyBorder="1"/>
    <xf numFmtId="0" fontId="6" fillId="0" borderId="1" xfId="0" applyFont="1" applyBorder="1" applyAlignment="1">
      <alignment horizontal="center" vertical="top" wrapText="1"/>
    </xf>
    <xf numFmtId="0" fontId="29" fillId="0" borderId="1" xfId="0" applyFont="1" applyBorder="1" applyAlignment="1">
      <alignment horizontal="center" vertical="top" wrapText="1"/>
    </xf>
    <xf numFmtId="0" fontId="29" fillId="0" borderId="1" xfId="0" applyFont="1" applyBorder="1" applyAlignment="1">
      <alignment horizontal="center" wrapText="1"/>
    </xf>
    <xf numFmtId="0" fontId="30" fillId="0" borderId="1" xfId="0" applyFont="1" applyBorder="1" applyAlignment="1">
      <alignment horizontal="left" vertical="top" wrapText="1" indent="2"/>
    </xf>
    <xf numFmtId="0" fontId="28" fillId="0" borderId="1" xfId="0" applyFont="1" applyBorder="1" applyAlignment="1">
      <alignment wrapText="1"/>
    </xf>
    <xf numFmtId="0" fontId="28" fillId="0" borderId="1" xfId="0" applyFont="1" applyBorder="1" applyAlignment="1">
      <alignment horizontal="center" vertical="top"/>
    </xf>
    <xf numFmtId="0" fontId="32" fillId="0" borderId="1" xfId="0" applyFont="1" applyBorder="1" applyAlignment="1">
      <alignment horizontal="left" vertical="top" wrapText="1" indent="2"/>
    </xf>
    <xf numFmtId="0" fontId="27" fillId="0" borderId="1" xfId="0" applyFont="1" applyBorder="1" applyAlignment="1">
      <alignment wrapText="1"/>
    </xf>
    <xf numFmtId="0" fontId="27" fillId="0" borderId="1" xfId="0" applyFont="1" applyBorder="1" applyAlignment="1">
      <alignment horizontal="center" vertical="top"/>
    </xf>
    <xf numFmtId="0" fontId="27" fillId="0" borderId="1" xfId="0" applyFont="1" applyBorder="1" applyAlignment="1">
      <alignment vertical="top"/>
    </xf>
    <xf numFmtId="0" fontId="27" fillId="0" borderId="1" xfId="0" applyFont="1" applyBorder="1" applyAlignment="1">
      <alignment vertical="top" wrapText="1"/>
    </xf>
    <xf numFmtId="167" fontId="27" fillId="0" borderId="2" xfId="0" applyNumberFormat="1" applyFont="1" applyBorder="1" applyAlignment="1">
      <alignment horizontal="center" vertical="top"/>
    </xf>
    <xf numFmtId="167" fontId="27" fillId="0" borderId="1" xfId="0" applyNumberFormat="1" applyFont="1" applyBorder="1" applyAlignment="1">
      <alignment horizontal="center" vertical="top"/>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12" fillId="0" borderId="1" xfId="0" applyFont="1" applyBorder="1" applyAlignment="1">
      <alignment horizontal="center" vertical="top" wrapText="1"/>
    </xf>
    <xf numFmtId="164" fontId="11" fillId="0" borderId="1" xfId="0" applyNumberFormat="1" applyFont="1" applyBorder="1" applyAlignment="1">
      <alignment vertical="top"/>
    </xf>
    <xf numFmtId="0" fontId="0" fillId="3" borderId="0" xfId="0" applyFont="1" applyFill="1"/>
    <xf numFmtId="166" fontId="19" fillId="0" borderId="1" xfId="0" applyNumberFormat="1" applyFont="1" applyFill="1" applyBorder="1" applyAlignment="1">
      <alignment horizontal="right"/>
    </xf>
    <xf numFmtId="4" fontId="11" fillId="0" borderId="1" xfId="0" applyNumberFormat="1" applyFont="1" applyFill="1" applyBorder="1"/>
    <xf numFmtId="4" fontId="11" fillId="0" borderId="1" xfId="0" applyNumberFormat="1" applyFont="1" applyBorder="1"/>
    <xf numFmtId="4" fontId="14" fillId="0" borderId="1" xfId="0" applyNumberFormat="1" applyFont="1" applyFill="1" applyBorder="1" applyAlignment="1">
      <alignment wrapText="1"/>
    </xf>
    <xf numFmtId="4" fontId="14" fillId="0" borderId="1" xfId="0" applyNumberFormat="1" applyFont="1" applyBorder="1" applyAlignment="1">
      <alignment wrapText="1"/>
    </xf>
    <xf numFmtId="4" fontId="14" fillId="0" borderId="1" xfId="0" applyNumberFormat="1" applyFont="1" applyFill="1" applyBorder="1"/>
    <xf numFmtId="4" fontId="14" fillId="0" borderId="1" xfId="0" applyNumberFormat="1" applyFont="1" applyBorder="1"/>
    <xf numFmtId="4" fontId="14" fillId="2" borderId="1" xfId="0" applyNumberFormat="1" applyFont="1" applyFill="1" applyBorder="1"/>
    <xf numFmtId="4" fontId="11" fillId="0" borderId="1" xfId="0" applyNumberFormat="1" applyFont="1" applyFill="1" applyBorder="1" applyAlignment="1">
      <alignment vertical="top"/>
    </xf>
    <xf numFmtId="4" fontId="11" fillId="0" borderId="1" xfId="0" applyNumberFormat="1" applyFont="1" applyBorder="1" applyAlignment="1">
      <alignment vertical="top"/>
    </xf>
    <xf numFmtId="4" fontId="31" fillId="0" borderId="1" xfId="0" applyNumberFormat="1" applyFont="1" applyBorder="1" applyAlignment="1">
      <alignment horizontal="right" vertical="top" wrapText="1"/>
    </xf>
    <xf numFmtId="4" fontId="27" fillId="0" borderId="1" xfId="0" applyNumberFormat="1" applyFont="1" applyBorder="1" applyAlignment="1">
      <alignment horizontal="right" vertical="top" wrapText="1"/>
    </xf>
    <xf numFmtId="4" fontId="27" fillId="0" borderId="1" xfId="0" applyNumberFormat="1" applyFont="1" applyBorder="1" applyAlignment="1">
      <alignment vertical="top"/>
    </xf>
    <xf numFmtId="4" fontId="27" fillId="0" borderId="2" xfId="0" applyNumberFormat="1" applyFont="1" applyBorder="1" applyAlignment="1">
      <alignment horizontal="right" vertical="top"/>
    </xf>
    <xf numFmtId="4" fontId="27" fillId="0" borderId="1" xfId="0" applyNumberFormat="1" applyFont="1" applyFill="1" applyBorder="1" applyAlignment="1">
      <alignment vertical="top"/>
    </xf>
    <xf numFmtId="2" fontId="5" fillId="3" borderId="1" xfId="22" applyNumberFormat="1" applyFont="1" applyFill="1" applyBorder="1" applyAlignment="1">
      <alignment horizontal="center"/>
      <protection/>
    </xf>
    <xf numFmtId="4" fontId="5" fillId="3" borderId="1" xfId="22" applyNumberFormat="1" applyFont="1" applyFill="1" applyBorder="1" applyAlignment="1">
      <alignment horizontal="center"/>
      <protection/>
    </xf>
    <xf numFmtId="2" fontId="4" fillId="3" borderId="1" xfId="22" applyNumberFormat="1" applyFont="1" applyFill="1" applyBorder="1" applyAlignment="1">
      <alignment horizontal="center"/>
      <protection/>
    </xf>
    <xf numFmtId="4" fontId="4" fillId="3" borderId="1" xfId="0" applyNumberFormat="1" applyFont="1" applyFill="1" applyBorder="1" applyAlignment="1">
      <alignment horizontal="center" shrinkToFit="1"/>
    </xf>
    <xf numFmtId="2" fontId="5" fillId="3" borderId="1" xfId="22" applyNumberFormat="1" applyFont="1" applyFill="1" applyBorder="1" applyAlignment="1">
      <alignment horizontal="center" wrapText="1"/>
      <protection/>
    </xf>
    <xf numFmtId="4" fontId="5" fillId="3" borderId="1" xfId="22" applyNumberFormat="1" applyFont="1" applyFill="1" applyBorder="1" applyAlignment="1">
      <alignment horizontal="center" wrapText="1"/>
      <protection/>
    </xf>
    <xf numFmtId="2" fontId="4"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2" fontId="5" fillId="3" borderId="1" xfId="0" applyNumberFormat="1" applyFont="1" applyFill="1" applyBorder="1" applyAlignment="1">
      <alignment horizontal="center"/>
    </xf>
    <xf numFmtId="4" fontId="5" fillId="3" borderId="1" xfId="0" applyNumberFormat="1" applyFont="1" applyFill="1" applyBorder="1" applyAlignment="1">
      <alignment horizontal="center"/>
    </xf>
    <xf numFmtId="0" fontId="4" fillId="3" borderId="1" xfId="0" applyFont="1" applyFill="1" applyBorder="1" applyAlignment="1">
      <alignment horizontal="center"/>
    </xf>
    <xf numFmtId="4" fontId="4" fillId="3" borderId="1" xfId="22" applyNumberFormat="1" applyFont="1" applyFill="1" applyBorder="1" applyAlignment="1">
      <alignment horizontal="center"/>
      <protection/>
    </xf>
    <xf numFmtId="2" fontId="5" fillId="3" borderId="2" xfId="22" applyNumberFormat="1" applyFont="1" applyFill="1" applyBorder="1" applyAlignment="1">
      <alignment horizontal="center" wrapText="1"/>
      <protection/>
    </xf>
    <xf numFmtId="2" fontId="4" fillId="3" borderId="1" xfId="22" applyNumberFormat="1" applyFont="1" applyFill="1" applyBorder="1" applyAlignment="1">
      <alignment horizontal="center" wrapText="1"/>
      <protection/>
    </xf>
    <xf numFmtId="2" fontId="7" fillId="3" borderId="1" xfId="22" applyNumberFormat="1" applyFont="1" applyFill="1" applyBorder="1" applyAlignment="1">
      <alignment horizontal="center"/>
      <protection/>
    </xf>
    <xf numFmtId="169" fontId="4" fillId="3" borderId="1" xfId="22" applyNumberFormat="1" applyFont="1" applyFill="1" applyBorder="1" applyAlignment="1">
      <alignment horizontal="center"/>
      <protection/>
    </xf>
    <xf numFmtId="168" fontId="4" fillId="3" borderId="1" xfId="22" applyNumberFormat="1" applyFont="1" applyFill="1" applyBorder="1" applyAlignment="1">
      <alignment horizontal="center"/>
      <protection/>
    </xf>
    <xf numFmtId="168" fontId="4" fillId="3" borderId="1" xfId="22" applyNumberFormat="1" applyFont="1" applyFill="1" applyBorder="1" applyAlignment="1">
      <alignment horizontal="center" wrapText="1"/>
      <protection/>
    </xf>
    <xf numFmtId="2" fontId="7" fillId="3" borderId="1" xfId="22" applyNumberFormat="1" applyFont="1" applyFill="1" applyBorder="1" applyAlignment="1">
      <alignment horizontal="center" wrapText="1"/>
      <protection/>
    </xf>
    <xf numFmtId="4" fontId="4" fillId="3" borderId="1" xfId="22" applyNumberFormat="1" applyFont="1" applyFill="1" applyBorder="1" applyAlignment="1">
      <alignment horizontal="center" wrapText="1"/>
      <protection/>
    </xf>
    <xf numFmtId="164" fontId="4" fillId="3" borderId="1" xfId="22" applyNumberFormat="1" applyFont="1" applyFill="1" applyBorder="1" applyAlignment="1">
      <alignment horizontal="center" wrapText="1"/>
      <protection/>
    </xf>
    <xf numFmtId="2" fontId="14" fillId="0" borderId="1" xfId="0" applyNumberFormat="1" applyFont="1" applyBorder="1"/>
    <xf numFmtId="0" fontId="8" fillId="3" borderId="1" xfId="20" applyFont="1" applyFill="1" applyBorder="1" applyAlignment="1">
      <alignment vertical="top" wrapText="1"/>
      <protection/>
    </xf>
    <xf numFmtId="0" fontId="8" fillId="3" borderId="1" xfId="20" applyFont="1" applyFill="1" applyBorder="1" applyAlignment="1">
      <alignment vertical="top"/>
      <protection/>
    </xf>
    <xf numFmtId="4" fontId="8" fillId="3" borderId="1" xfId="20" applyNumberFormat="1" applyFont="1" applyFill="1" applyBorder="1" applyAlignment="1">
      <alignment vertical="top" wrapText="1"/>
      <protection/>
    </xf>
    <xf numFmtId="0" fontId="8" fillId="3" borderId="1" xfId="20" applyFont="1" applyFill="1" applyBorder="1" applyAlignment="1">
      <alignment horizontal="center" vertical="top" wrapText="1"/>
      <protection/>
    </xf>
    <xf numFmtId="0" fontId="5" fillId="3" borderId="1" xfId="20" applyFont="1" applyFill="1" applyBorder="1" applyAlignment="1">
      <alignment horizontal="center" vertical="top"/>
      <protection/>
    </xf>
    <xf numFmtId="0" fontId="5" fillId="3" borderId="1" xfId="20" applyFont="1" applyFill="1" applyBorder="1" applyAlignment="1">
      <alignment horizontal="center" vertical="top" wrapText="1"/>
      <protection/>
    </xf>
    <xf numFmtId="3" fontId="5" fillId="3" borderId="1" xfId="20" applyNumberFormat="1" applyFont="1" applyFill="1" applyBorder="1" applyAlignment="1">
      <alignment horizontal="center"/>
      <protection/>
    </xf>
    <xf numFmtId="0" fontId="5" fillId="3" borderId="1" xfId="20" applyFont="1" applyFill="1" applyBorder="1" applyAlignment="1">
      <alignment horizontal="center"/>
      <protection/>
    </xf>
    <xf numFmtId="0" fontId="34" fillId="3" borderId="1" xfId="22" applyFont="1" applyFill="1" applyBorder="1" applyAlignment="1">
      <alignment horizontal="justify" vertical="top"/>
      <protection/>
    </xf>
    <xf numFmtId="0" fontId="5" fillId="3" borderId="1" xfId="22" applyFont="1" applyFill="1" applyBorder="1" applyAlignment="1">
      <alignment vertical="top" wrapText="1"/>
      <protection/>
    </xf>
    <xf numFmtId="0" fontId="34" fillId="3" borderId="1" xfId="22" applyFont="1" applyFill="1" applyBorder="1" applyAlignment="1">
      <alignment horizontal="justify"/>
      <protection/>
    </xf>
    <xf numFmtId="0" fontId="5" fillId="3" borderId="1" xfId="22" applyFont="1" applyFill="1" applyBorder="1" applyAlignment="1">
      <alignment wrapText="1"/>
      <protection/>
    </xf>
    <xf numFmtId="0" fontId="8" fillId="3" borderId="1" xfId="22" applyFont="1" applyFill="1" applyBorder="1" applyAlignment="1">
      <alignment horizontal="justify" vertical="top"/>
      <protection/>
    </xf>
    <xf numFmtId="0" fontId="4" fillId="3" borderId="1" xfId="22" applyFont="1" applyFill="1" applyBorder="1" applyAlignment="1">
      <alignment horizontal="justify" vertical="top" wrapText="1"/>
      <protection/>
    </xf>
    <xf numFmtId="0" fontId="5" fillId="3" borderId="1" xfId="22" applyFont="1" applyFill="1" applyBorder="1" applyAlignment="1">
      <alignment horizontal="justify" vertical="top" wrapText="1"/>
      <protection/>
    </xf>
    <xf numFmtId="0" fontId="8" fillId="3" borderId="1" xfId="20" applyFont="1" applyFill="1" applyBorder="1" applyAlignment="1">
      <alignment horizontal="justify" vertical="top"/>
      <protection/>
    </xf>
    <xf numFmtId="0" fontId="4" fillId="3" borderId="1" xfId="20" applyFont="1" applyFill="1" applyBorder="1" applyAlignment="1">
      <alignment horizontal="justify" vertical="top"/>
      <protection/>
    </xf>
    <xf numFmtId="0" fontId="8" fillId="3" borderId="1" xfId="0" applyFont="1" applyFill="1" applyBorder="1" applyAlignment="1">
      <alignment vertical="top" wrapText="1"/>
    </xf>
    <xf numFmtId="0" fontId="5" fillId="3" borderId="1" xfId="22" applyFont="1" applyFill="1" applyBorder="1" applyAlignment="1">
      <alignment horizontal="justify" wrapText="1"/>
      <protection/>
    </xf>
    <xf numFmtId="0" fontId="5" fillId="3" borderId="1" xfId="0" applyFont="1" applyFill="1" applyBorder="1" applyAlignment="1">
      <alignment wrapText="1"/>
    </xf>
    <xf numFmtId="0" fontId="4" fillId="3" borderId="1" xfId="0" applyNumberFormat="1" applyFont="1" applyFill="1" applyBorder="1" applyAlignment="1">
      <alignment vertical="center" wrapText="1"/>
    </xf>
    <xf numFmtId="0" fontId="5" fillId="3" borderId="0" xfId="0" applyFont="1" applyFill="1" applyAlignment="1">
      <alignment wrapText="1"/>
    </xf>
    <xf numFmtId="49" fontId="4" fillId="3" borderId="1" xfId="0" applyNumberFormat="1" applyFont="1" applyFill="1" applyBorder="1" applyAlignment="1">
      <alignment vertical="center" wrapText="1"/>
    </xf>
    <xf numFmtId="0" fontId="4" fillId="3" borderId="1" xfId="22" applyNumberFormat="1" applyFont="1" applyFill="1" applyBorder="1" applyAlignment="1">
      <alignment horizontal="justify" vertical="top" wrapText="1"/>
      <protection/>
    </xf>
    <xf numFmtId="0" fontId="5" fillId="3" borderId="1" xfId="0" applyNumberFormat="1" applyFont="1" applyFill="1" applyBorder="1" applyAlignment="1">
      <alignment vertical="top" wrapText="1"/>
    </xf>
    <xf numFmtId="0" fontId="4" fillId="3" borderId="1" xfId="0" applyNumberFormat="1" applyFont="1" applyFill="1" applyBorder="1" applyAlignment="1">
      <alignment vertical="top" wrapText="1"/>
    </xf>
    <xf numFmtId="0" fontId="5" fillId="3" borderId="1" xfId="22" applyNumberFormat="1" applyFont="1" applyFill="1" applyBorder="1" applyAlignment="1">
      <alignment horizontal="justify" vertical="top" wrapText="1"/>
      <protection/>
    </xf>
    <xf numFmtId="0" fontId="4" fillId="3" borderId="1" xfId="22" applyFont="1" applyFill="1" applyBorder="1" applyAlignment="1">
      <alignment horizontal="justify" vertical="top"/>
      <protection/>
    </xf>
    <xf numFmtId="0" fontId="34" fillId="3" borderId="1" xfId="22" applyFont="1" applyFill="1" applyBorder="1" applyAlignment="1">
      <alignment horizontal="justify" vertical="top" wrapText="1"/>
      <protection/>
    </xf>
    <xf numFmtId="0" fontId="8" fillId="3" borderId="1" xfId="22" applyFont="1" applyFill="1" applyBorder="1" applyAlignment="1">
      <alignment horizontal="justify" vertical="top" wrapText="1"/>
      <protection/>
    </xf>
    <xf numFmtId="0" fontId="34" fillId="3" borderId="2" xfId="22" applyFont="1" applyFill="1" applyBorder="1" applyAlignment="1">
      <alignment horizontal="justify"/>
      <protection/>
    </xf>
    <xf numFmtId="0" fontId="5" fillId="3" borderId="2" xfId="22" applyFont="1" applyFill="1" applyBorder="1" applyAlignment="1">
      <alignment horizontal="justify" wrapText="1"/>
      <protection/>
    </xf>
    <xf numFmtId="0" fontId="5" fillId="3" borderId="1" xfId="22" applyFont="1" applyFill="1" applyBorder="1" applyAlignment="1">
      <alignment horizontal="justify" vertical="top"/>
      <protection/>
    </xf>
    <xf numFmtId="0" fontId="34" fillId="3" borderId="1" xfId="22" applyFont="1" applyFill="1" applyBorder="1" applyAlignment="1">
      <alignment vertical="top"/>
      <protection/>
    </xf>
    <xf numFmtId="0" fontId="8" fillId="3" borderId="1" xfId="22" applyFont="1" applyFill="1" applyBorder="1" applyAlignment="1">
      <alignment vertical="top"/>
      <protection/>
    </xf>
    <xf numFmtId="0" fontId="4" fillId="3" borderId="3" xfId="22" applyFont="1" applyFill="1" applyBorder="1" applyAlignment="1">
      <alignment horizontal="justify" vertical="top"/>
      <protection/>
    </xf>
    <xf numFmtId="0" fontId="35" fillId="3" borderId="1" xfId="22" applyFont="1" applyFill="1" applyBorder="1" applyAlignment="1">
      <alignment vertical="top"/>
      <protection/>
    </xf>
    <xf numFmtId="0" fontId="7" fillId="3" borderId="3" xfId="22" applyFont="1" applyFill="1" applyBorder="1" applyAlignment="1">
      <alignment horizontal="justify" vertical="top"/>
      <protection/>
    </xf>
    <xf numFmtId="0" fontId="4" fillId="3" borderId="1" xfId="22" applyFont="1" applyFill="1" applyBorder="1" applyAlignment="1">
      <alignment vertical="top" wrapText="1"/>
      <protection/>
    </xf>
    <xf numFmtId="0" fontId="7" fillId="3" borderId="1" xfId="22" applyFont="1" applyFill="1" applyBorder="1" applyAlignment="1">
      <alignment vertical="top"/>
      <protection/>
    </xf>
    <xf numFmtId="0" fontId="8" fillId="3" borderId="1" xfId="23" applyFont="1" applyFill="1" applyBorder="1" applyAlignment="1">
      <alignment vertical="top"/>
      <protection/>
    </xf>
    <xf numFmtId="0" fontId="4" fillId="3" borderId="3" xfId="24" applyFont="1" applyFill="1" applyBorder="1" applyAlignment="1">
      <alignment vertical="top" wrapText="1"/>
      <protection/>
    </xf>
    <xf numFmtId="0" fontId="4" fillId="3" borderId="3" xfId="24" applyNumberFormat="1" applyFont="1" applyFill="1" applyBorder="1" applyAlignment="1">
      <alignment vertical="top" wrapText="1"/>
      <protection/>
    </xf>
    <xf numFmtId="0" fontId="7" fillId="3" borderId="1" xfId="22" applyFont="1" applyFill="1" applyBorder="1" applyAlignment="1">
      <alignment horizontal="justify" vertical="top"/>
      <protection/>
    </xf>
    <xf numFmtId="0" fontId="4" fillId="3" borderId="3" xfId="25" applyFont="1" applyFill="1" applyBorder="1" applyAlignment="1">
      <alignment horizontal="justify" vertical="top" wrapText="1"/>
      <protection/>
    </xf>
    <xf numFmtId="0" fontId="4" fillId="3" borderId="3" xfId="26" applyFont="1" applyFill="1" applyBorder="1" applyAlignment="1">
      <alignment horizontal="justify" vertical="top"/>
      <protection/>
    </xf>
    <xf numFmtId="0" fontId="4" fillId="3" borderId="1" xfId="0" applyNumberFormat="1" applyFont="1" applyFill="1" applyBorder="1" applyAlignment="1">
      <alignment horizontal="justify" vertical="top"/>
    </xf>
    <xf numFmtId="0" fontId="3" fillId="3" borderId="0" xfId="20" applyFont="1" applyFill="1" applyAlignment="1">
      <alignment horizontal="center" wrapText="1"/>
      <protection/>
    </xf>
    <xf numFmtId="0" fontId="9" fillId="0" borderId="0" xfId="0" applyFont="1" applyAlignment="1">
      <alignment horizontal="center"/>
    </xf>
    <xf numFmtId="0" fontId="10" fillId="0" borderId="0" xfId="0" applyFont="1" applyBorder="1" applyAlignment="1">
      <alignment horizontal="center"/>
    </xf>
    <xf numFmtId="0" fontId="14" fillId="0" borderId="0" xfId="20" applyNumberFormat="1" applyFont="1" applyFill="1" applyBorder="1" applyAlignment="1">
      <alignment horizontal="left" vertical="top" wrapText="1"/>
      <protection/>
    </xf>
    <xf numFmtId="0" fontId="28" fillId="0" borderId="0" xfId="0" applyFont="1" applyAlignment="1">
      <alignment horizontal="center" wrapText="1"/>
    </xf>
    <xf numFmtId="0" fontId="28" fillId="0" borderId="0" xfId="0" applyFont="1" applyAlignment="1">
      <alignment horizontal="center"/>
    </xf>
    <xf numFmtId="0" fontId="21" fillId="0" borderId="0" xfId="0" applyFont="1" applyFill="1" applyBorder="1" applyAlignment="1">
      <alignment horizontal="center" vertical="top" wrapText="1"/>
    </xf>
    <xf numFmtId="0" fontId="21" fillId="0" borderId="4" xfId="0" applyFont="1" applyFill="1" applyBorder="1" applyAlignment="1">
      <alignment horizontal="center" vertical="top" wrapText="1"/>
    </xf>
    <xf numFmtId="0" fontId="23" fillId="0" borderId="0" xfId="0" applyFont="1" applyFill="1" applyBorder="1" applyAlignment="1">
      <alignment horizontal="center" vertical="top" wrapText="1"/>
    </xf>
  </cellXfs>
  <cellStyles count="13">
    <cellStyle name="Normal" xfId="0"/>
    <cellStyle name="Percent" xfId="15"/>
    <cellStyle name="Currency" xfId="16"/>
    <cellStyle name="Currency [0]" xfId="17"/>
    <cellStyle name="Comma" xfId="18"/>
    <cellStyle name="Comma [0]" xfId="19"/>
    <cellStyle name="Обычный 2" xfId="20"/>
    <cellStyle name="Обычный 2 3" xfId="21"/>
    <cellStyle name="Обычный 2 2" xfId="22"/>
    <cellStyle name="Обычный 2 2 2" xfId="23"/>
    <cellStyle name="Обычный 4" xfId="24"/>
    <cellStyle name="Обычный 2 2 3" xfId="25"/>
    <cellStyle name="Обычный 2 2 5"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69"/>
  <sheetViews>
    <sheetView workbookViewId="0" topLeftCell="A155">
      <selection activeCell="D179" sqref="D179"/>
    </sheetView>
  </sheetViews>
  <sheetFormatPr defaultColWidth="9.140625" defaultRowHeight="15"/>
  <cols>
    <col min="1" max="1" width="26.57421875" style="1" customWidth="1"/>
    <col min="2" max="2" width="53.28125" style="1" customWidth="1"/>
    <col min="3" max="3" width="11.140625" style="96" customWidth="1"/>
    <col min="4" max="4" width="13.57421875" style="96" bestFit="1" customWidth="1"/>
    <col min="5" max="5" width="10.421875" style="1" customWidth="1"/>
    <col min="6" max="6" width="12.00390625" style="1" customWidth="1"/>
    <col min="7" max="16384" width="9.140625" style="1" customWidth="1"/>
  </cols>
  <sheetData>
    <row r="1" spans="1:6" ht="18" customHeight="1">
      <c r="A1" s="181" t="s">
        <v>418</v>
      </c>
      <c r="B1" s="181"/>
      <c r="C1" s="181"/>
      <c r="D1" s="181"/>
      <c r="E1" s="181"/>
      <c r="F1" s="181"/>
    </row>
    <row r="2" spans="1:6" ht="60">
      <c r="A2" s="134" t="s">
        <v>0</v>
      </c>
      <c r="B2" s="135" t="s">
        <v>1</v>
      </c>
      <c r="C2" s="134" t="s">
        <v>235</v>
      </c>
      <c r="D2" s="136" t="s">
        <v>419</v>
      </c>
      <c r="E2" s="134" t="s">
        <v>2</v>
      </c>
      <c r="F2" s="137" t="s">
        <v>420</v>
      </c>
    </row>
    <row r="3" spans="1:6" ht="15">
      <c r="A3" s="138">
        <v>1</v>
      </c>
      <c r="B3" s="138">
        <v>2</v>
      </c>
      <c r="C3" s="139">
        <v>3</v>
      </c>
      <c r="D3" s="140">
        <v>4</v>
      </c>
      <c r="E3" s="141">
        <v>5</v>
      </c>
      <c r="F3" s="141">
        <v>7</v>
      </c>
    </row>
    <row r="4" spans="1:6" ht="15">
      <c r="A4" s="142" t="s">
        <v>3</v>
      </c>
      <c r="B4" s="143" t="s">
        <v>4</v>
      </c>
      <c r="C4" s="112">
        <f>SUM(C5+C11+C17+C30+C36+C39+C49+C55+C64+C74+C106)</f>
        <v>545011.06</v>
      </c>
      <c r="D4" s="112">
        <f>SUM(D5+D11+D17+D30+D36+D39+D49+D55+D64+D74+D106)</f>
        <v>595292.4180000001</v>
      </c>
      <c r="E4" s="112">
        <f>SUM(D4*100/C4)</f>
        <v>109.22575002422886</v>
      </c>
      <c r="F4" s="120">
        <f>D4-C4</f>
        <v>50281.35800000001</v>
      </c>
    </row>
    <row r="5" spans="1:6" ht="20.25" customHeight="1">
      <c r="A5" s="144" t="s">
        <v>5</v>
      </c>
      <c r="B5" s="145" t="s">
        <v>6</v>
      </c>
      <c r="C5" s="112">
        <f>SUM(C6)</f>
        <v>409356.06</v>
      </c>
      <c r="D5" s="113">
        <f>SUM(D6)</f>
        <v>452787.41000000003</v>
      </c>
      <c r="E5" s="112">
        <f>SUM(D5*100/C5)</f>
        <v>110.60967559635003</v>
      </c>
      <c r="F5" s="120">
        <f aca="true" t="shared" si="0" ref="F5:F68">D5-C5</f>
        <v>43431.350000000035</v>
      </c>
    </row>
    <row r="6" spans="1:6" ht="15">
      <c r="A6" s="144" t="s">
        <v>7</v>
      </c>
      <c r="B6" s="145" t="s">
        <v>8</v>
      </c>
      <c r="C6" s="112">
        <f>SUM(C7:C10)</f>
        <v>409356.06</v>
      </c>
      <c r="D6" s="113">
        <f aca="true" t="shared" si="1" ref="D6">SUM(D7:D10)</f>
        <v>452787.41000000003</v>
      </c>
      <c r="E6" s="112">
        <f>SUM(D6*100/C6)</f>
        <v>110.60967559635003</v>
      </c>
      <c r="F6" s="120">
        <f t="shared" si="0"/>
        <v>43431.350000000035</v>
      </c>
    </row>
    <row r="7" spans="1:6" ht="63.75">
      <c r="A7" s="146" t="s">
        <v>9</v>
      </c>
      <c r="B7" s="147" t="s">
        <v>10</v>
      </c>
      <c r="C7" s="114">
        <v>401125.06</v>
      </c>
      <c r="D7" s="115">
        <v>444163</v>
      </c>
      <c r="E7" s="114">
        <f aca="true" t="shared" si="2" ref="E7:E65">SUM(D7*100/C7)</f>
        <v>110.72930721406436</v>
      </c>
      <c r="F7" s="120">
        <f t="shared" si="0"/>
        <v>43037.94</v>
      </c>
    </row>
    <row r="8" spans="1:6" ht="89.25">
      <c r="A8" s="146" t="s">
        <v>11</v>
      </c>
      <c r="B8" s="147" t="s">
        <v>12</v>
      </c>
      <c r="C8" s="114">
        <v>701</v>
      </c>
      <c r="D8" s="115">
        <v>709.02</v>
      </c>
      <c r="E8" s="114">
        <f t="shared" si="2"/>
        <v>101.14407988587732</v>
      </c>
      <c r="F8" s="120">
        <f t="shared" si="0"/>
        <v>8.019999999999982</v>
      </c>
    </row>
    <row r="9" spans="1:6" ht="38.25">
      <c r="A9" s="146" t="s">
        <v>13</v>
      </c>
      <c r="B9" s="147" t="s">
        <v>14</v>
      </c>
      <c r="C9" s="114">
        <v>1685</v>
      </c>
      <c r="D9" s="115">
        <v>1865.8</v>
      </c>
      <c r="E9" s="114">
        <f t="shared" si="2"/>
        <v>110.7299703264095</v>
      </c>
      <c r="F9" s="120">
        <f t="shared" si="0"/>
        <v>180.79999999999995</v>
      </c>
    </row>
    <row r="10" spans="1:6" ht="76.5">
      <c r="A10" s="146" t="s">
        <v>15</v>
      </c>
      <c r="B10" s="147" t="s">
        <v>16</v>
      </c>
      <c r="C10" s="114">
        <v>5845</v>
      </c>
      <c r="D10" s="115">
        <v>6049.59</v>
      </c>
      <c r="E10" s="114">
        <f t="shared" si="2"/>
        <v>103.50025662959794</v>
      </c>
      <c r="F10" s="120">
        <f t="shared" si="0"/>
        <v>204.59000000000015</v>
      </c>
    </row>
    <row r="11" spans="1:6" ht="38.25">
      <c r="A11" s="142" t="s">
        <v>17</v>
      </c>
      <c r="B11" s="148" t="s">
        <v>18</v>
      </c>
      <c r="C11" s="112">
        <f>SUM(C12)</f>
        <v>15168</v>
      </c>
      <c r="D11" s="113">
        <f>SUM(D12)</f>
        <v>16212.286</v>
      </c>
      <c r="E11" s="112">
        <f t="shared" si="2"/>
        <v>106.88479694092828</v>
      </c>
      <c r="F11" s="120">
        <f t="shared" si="0"/>
        <v>1044.286</v>
      </c>
    </row>
    <row r="12" spans="1:6" ht="25.5">
      <c r="A12" s="142" t="s">
        <v>19</v>
      </c>
      <c r="B12" s="148" t="s">
        <v>20</v>
      </c>
      <c r="C12" s="112">
        <f>SUM(C13:C16)</f>
        <v>15168</v>
      </c>
      <c r="D12" s="113">
        <f aca="true" t="shared" si="3" ref="D12">SUM(D13:D16)</f>
        <v>16212.286</v>
      </c>
      <c r="E12" s="112">
        <f t="shared" si="2"/>
        <v>106.88479694092828</v>
      </c>
      <c r="F12" s="120">
        <f t="shared" si="0"/>
        <v>1044.286</v>
      </c>
    </row>
    <row r="13" spans="1:6" ht="63.75">
      <c r="A13" s="149" t="s">
        <v>21</v>
      </c>
      <c r="B13" s="150" t="s">
        <v>22</v>
      </c>
      <c r="C13" s="114">
        <v>5160</v>
      </c>
      <c r="D13" s="115">
        <v>5542.32</v>
      </c>
      <c r="E13" s="114">
        <f t="shared" si="2"/>
        <v>107.4093023255814</v>
      </c>
      <c r="F13" s="120">
        <f t="shared" si="0"/>
        <v>382.3199999999997</v>
      </c>
    </row>
    <row r="14" spans="1:6" ht="76.5">
      <c r="A14" s="149" t="s">
        <v>23</v>
      </c>
      <c r="B14" s="150" t="s">
        <v>24</v>
      </c>
      <c r="C14" s="114">
        <v>72</v>
      </c>
      <c r="D14" s="115">
        <v>84.6</v>
      </c>
      <c r="E14" s="114">
        <f t="shared" si="2"/>
        <v>117.5</v>
      </c>
      <c r="F14" s="120">
        <f t="shared" si="0"/>
        <v>12.599999999999994</v>
      </c>
    </row>
    <row r="15" spans="1:6" ht="63.75">
      <c r="A15" s="151" t="s">
        <v>25</v>
      </c>
      <c r="B15" s="150" t="s">
        <v>26</v>
      </c>
      <c r="C15" s="114">
        <v>10712</v>
      </c>
      <c r="D15" s="115">
        <v>11406.256</v>
      </c>
      <c r="E15" s="114">
        <f t="shared" si="2"/>
        <v>106.48110530246451</v>
      </c>
      <c r="F15" s="120">
        <f t="shared" si="0"/>
        <v>694.2559999999994</v>
      </c>
    </row>
    <row r="16" spans="1:6" ht="63.75">
      <c r="A16" s="149" t="s">
        <v>27</v>
      </c>
      <c r="B16" s="150" t="s">
        <v>28</v>
      </c>
      <c r="C16" s="114">
        <v>-776</v>
      </c>
      <c r="D16" s="115">
        <v>-820.89</v>
      </c>
      <c r="E16" s="114">
        <f t="shared" si="2"/>
        <v>105.78479381443299</v>
      </c>
      <c r="F16" s="120">
        <f t="shared" si="0"/>
        <v>-44.889999999999986</v>
      </c>
    </row>
    <row r="17" spans="1:6" ht="15">
      <c r="A17" s="142" t="s">
        <v>198</v>
      </c>
      <c r="B17" s="148" t="s">
        <v>199</v>
      </c>
      <c r="C17" s="112">
        <f>SUM(C23+C26+C28+C18)</f>
        <v>22675</v>
      </c>
      <c r="D17" s="113">
        <f>SUM(D23+D26+D28+D18)</f>
        <v>24075.307</v>
      </c>
      <c r="E17" s="112">
        <f t="shared" si="2"/>
        <v>106.17555457552372</v>
      </c>
      <c r="F17" s="120">
        <f t="shared" si="0"/>
        <v>1400.3070000000007</v>
      </c>
    </row>
    <row r="18" spans="1:6" ht="25.5">
      <c r="A18" s="142" t="s">
        <v>220</v>
      </c>
      <c r="B18" s="148" t="s">
        <v>221</v>
      </c>
      <c r="C18" s="112">
        <f>SUM(C19:C22)</f>
        <v>4258</v>
      </c>
      <c r="D18" s="113">
        <f>SUM(D19:D22)</f>
        <v>4365.5869999999995</v>
      </c>
      <c r="E18" s="112">
        <f t="shared" si="2"/>
        <v>102.52670267731328</v>
      </c>
      <c r="F18" s="120">
        <f t="shared" si="0"/>
        <v>107.58699999999953</v>
      </c>
    </row>
    <row r="19" spans="1:6" ht="25.5">
      <c r="A19" s="146" t="s">
        <v>222</v>
      </c>
      <c r="B19" s="147" t="s">
        <v>223</v>
      </c>
      <c r="C19" s="114">
        <v>2210</v>
      </c>
      <c r="D19" s="115">
        <v>2247.432</v>
      </c>
      <c r="E19" s="114">
        <f t="shared" si="2"/>
        <v>101.69375565610859</v>
      </c>
      <c r="F19" s="120">
        <f t="shared" si="0"/>
        <v>37.43199999999979</v>
      </c>
    </row>
    <row r="20" spans="1:6" ht="38.25">
      <c r="A20" s="146" t="s">
        <v>236</v>
      </c>
      <c r="B20" s="147" t="s">
        <v>237</v>
      </c>
      <c r="C20" s="114">
        <v>0</v>
      </c>
      <c r="D20" s="115">
        <v>0.14</v>
      </c>
      <c r="E20" s="114"/>
      <c r="F20" s="120">
        <f t="shared" si="0"/>
        <v>0.14</v>
      </c>
    </row>
    <row r="21" spans="1:6" ht="38.25">
      <c r="A21" s="146" t="s">
        <v>224</v>
      </c>
      <c r="B21" s="147" t="s">
        <v>225</v>
      </c>
      <c r="C21" s="114">
        <v>1176</v>
      </c>
      <c r="D21" s="115">
        <v>1181.868</v>
      </c>
      <c r="E21" s="114">
        <f t="shared" si="2"/>
        <v>100.49897959183673</v>
      </c>
      <c r="F21" s="120">
        <f t="shared" si="0"/>
        <v>5.867999999999938</v>
      </c>
    </row>
    <row r="22" spans="1:6" ht="25.5">
      <c r="A22" s="146" t="s">
        <v>226</v>
      </c>
      <c r="B22" s="147" t="s">
        <v>227</v>
      </c>
      <c r="C22" s="114">
        <v>872</v>
      </c>
      <c r="D22" s="115">
        <v>936.147</v>
      </c>
      <c r="E22" s="114">
        <f t="shared" si="2"/>
        <v>107.35630733944956</v>
      </c>
      <c r="F22" s="120">
        <f t="shared" si="0"/>
        <v>64.14700000000005</v>
      </c>
    </row>
    <row r="23" spans="1:6" ht="25.5">
      <c r="A23" s="142" t="s">
        <v>29</v>
      </c>
      <c r="B23" s="148" t="s">
        <v>31</v>
      </c>
      <c r="C23" s="116">
        <f>SUM(C24:C25)</f>
        <v>16397</v>
      </c>
      <c r="D23" s="117">
        <f aca="true" t="shared" si="4" ref="D23">SUM(D24:D25)</f>
        <v>16869.49</v>
      </c>
      <c r="E23" s="112">
        <f t="shared" si="2"/>
        <v>102.88156370067696</v>
      </c>
      <c r="F23" s="120">
        <f t="shared" si="0"/>
        <v>472.4900000000016</v>
      </c>
    </row>
    <row r="24" spans="1:6" ht="25.5">
      <c r="A24" s="146" t="s">
        <v>30</v>
      </c>
      <c r="B24" s="147" t="s">
        <v>31</v>
      </c>
      <c r="C24" s="114">
        <v>16383</v>
      </c>
      <c r="D24" s="115">
        <v>16850.464</v>
      </c>
      <c r="E24" s="114">
        <f t="shared" si="2"/>
        <v>102.85334798266496</v>
      </c>
      <c r="F24" s="120">
        <f t="shared" si="0"/>
        <v>467.46399999999994</v>
      </c>
    </row>
    <row r="25" spans="1:6" ht="38.25">
      <c r="A25" s="146" t="s">
        <v>32</v>
      </c>
      <c r="B25" s="147" t="s">
        <v>33</v>
      </c>
      <c r="C25" s="114">
        <v>14</v>
      </c>
      <c r="D25" s="118">
        <v>19.026</v>
      </c>
      <c r="E25" s="112">
        <f t="shared" si="2"/>
        <v>135.9</v>
      </c>
      <c r="F25" s="120">
        <f t="shared" si="0"/>
        <v>5.026</v>
      </c>
    </row>
    <row r="26" spans="1:6" ht="15">
      <c r="A26" s="142" t="s">
        <v>34</v>
      </c>
      <c r="B26" s="148" t="s">
        <v>35</v>
      </c>
      <c r="C26" s="116">
        <f>C27</f>
        <v>70</v>
      </c>
      <c r="D26" s="116">
        <f>D27</f>
        <v>70.75</v>
      </c>
      <c r="E26" s="112">
        <f t="shared" si="2"/>
        <v>101.07142857142857</v>
      </c>
      <c r="F26" s="120">
        <f t="shared" si="0"/>
        <v>0.75</v>
      </c>
    </row>
    <row r="27" spans="1:6" ht="15">
      <c r="A27" s="146" t="s">
        <v>36</v>
      </c>
      <c r="B27" s="147" t="s">
        <v>35</v>
      </c>
      <c r="C27" s="114">
        <v>70</v>
      </c>
      <c r="D27" s="115">
        <v>70.75</v>
      </c>
      <c r="E27" s="114">
        <f t="shared" si="2"/>
        <v>101.07142857142857</v>
      </c>
      <c r="F27" s="120">
        <f t="shared" si="0"/>
        <v>0.75</v>
      </c>
    </row>
    <row r="28" spans="1:6" ht="25.5">
      <c r="A28" s="142" t="s">
        <v>37</v>
      </c>
      <c r="B28" s="148" t="s">
        <v>38</v>
      </c>
      <c r="C28" s="112">
        <f>SUM(C29)</f>
        <v>1950</v>
      </c>
      <c r="D28" s="113">
        <f>SUM(D29)</f>
        <v>2769.48</v>
      </c>
      <c r="E28" s="112">
        <f t="shared" si="2"/>
        <v>142.02461538461537</v>
      </c>
      <c r="F28" s="120">
        <f t="shared" si="0"/>
        <v>819.48</v>
      </c>
    </row>
    <row r="29" spans="1:6" ht="25.5">
      <c r="A29" s="146" t="s">
        <v>39</v>
      </c>
      <c r="B29" s="147" t="s">
        <v>40</v>
      </c>
      <c r="C29" s="114">
        <v>1950</v>
      </c>
      <c r="D29" s="115">
        <v>2769.48</v>
      </c>
      <c r="E29" s="114">
        <f t="shared" si="2"/>
        <v>142.02461538461537</v>
      </c>
      <c r="F29" s="120">
        <f t="shared" si="0"/>
        <v>819.48</v>
      </c>
    </row>
    <row r="30" spans="1:6" ht="15">
      <c r="A30" s="144" t="s">
        <v>41</v>
      </c>
      <c r="B30" s="152" t="s">
        <v>42</v>
      </c>
      <c r="C30" s="112">
        <f>SUM(C31+C33)</f>
        <v>42900</v>
      </c>
      <c r="D30" s="113">
        <f aca="true" t="shared" si="5" ref="D30">SUM(D31+D33)</f>
        <v>44878.877</v>
      </c>
      <c r="E30" s="112">
        <f t="shared" si="2"/>
        <v>104.61276689976691</v>
      </c>
      <c r="F30" s="120">
        <f t="shared" si="0"/>
        <v>1978.8770000000004</v>
      </c>
    </row>
    <row r="31" spans="1:6" ht="15">
      <c r="A31" s="142" t="s">
        <v>43</v>
      </c>
      <c r="B31" s="148" t="s">
        <v>44</v>
      </c>
      <c r="C31" s="112">
        <f>SUM(C32)</f>
        <v>11500</v>
      </c>
      <c r="D31" s="113">
        <f aca="true" t="shared" si="6" ref="D31">SUM(D32)</f>
        <v>12972.94</v>
      </c>
      <c r="E31" s="112">
        <f t="shared" si="2"/>
        <v>112.80817391304348</v>
      </c>
      <c r="F31" s="120">
        <f t="shared" si="0"/>
        <v>1472.9400000000005</v>
      </c>
    </row>
    <row r="32" spans="1:6" ht="38.25">
      <c r="A32" s="146" t="s">
        <v>45</v>
      </c>
      <c r="B32" s="147" t="s">
        <v>46</v>
      </c>
      <c r="C32" s="114">
        <v>11500</v>
      </c>
      <c r="D32" s="115">
        <v>12972.94</v>
      </c>
      <c r="E32" s="114">
        <f t="shared" si="2"/>
        <v>112.80817391304348</v>
      </c>
      <c r="F32" s="120">
        <f t="shared" si="0"/>
        <v>1472.9400000000005</v>
      </c>
    </row>
    <row r="33" spans="1:6" ht="15">
      <c r="A33" s="144" t="s">
        <v>47</v>
      </c>
      <c r="B33" s="152" t="s">
        <v>48</v>
      </c>
      <c r="C33" s="116">
        <f>SUM(C34:C35)</f>
        <v>31400</v>
      </c>
      <c r="D33" s="117">
        <f>SUM(D34:D35)</f>
        <v>31905.936999999998</v>
      </c>
      <c r="E33" s="112">
        <f t="shared" si="2"/>
        <v>101.61126433121018</v>
      </c>
      <c r="F33" s="120">
        <f t="shared" si="0"/>
        <v>505.9369999999981</v>
      </c>
    </row>
    <row r="34" spans="1:6" ht="25.5">
      <c r="A34" s="146" t="s">
        <v>171</v>
      </c>
      <c r="B34" s="147" t="s">
        <v>172</v>
      </c>
      <c r="C34" s="114">
        <v>25400</v>
      </c>
      <c r="D34" s="115">
        <v>25799.43</v>
      </c>
      <c r="E34" s="114">
        <f t="shared" si="2"/>
        <v>101.5725590551181</v>
      </c>
      <c r="F34" s="120">
        <f t="shared" si="0"/>
        <v>399.4300000000003</v>
      </c>
    </row>
    <row r="35" spans="1:6" ht="25.5">
      <c r="A35" s="146" t="s">
        <v>174</v>
      </c>
      <c r="B35" s="147" t="s">
        <v>173</v>
      </c>
      <c r="C35" s="114">
        <v>6000</v>
      </c>
      <c r="D35" s="115">
        <v>6106.507</v>
      </c>
      <c r="E35" s="114">
        <f t="shared" si="2"/>
        <v>101.77511666666666</v>
      </c>
      <c r="F35" s="120">
        <f t="shared" si="0"/>
        <v>106.5069999999996</v>
      </c>
    </row>
    <row r="36" spans="1:6" ht="15">
      <c r="A36" s="142" t="s">
        <v>49</v>
      </c>
      <c r="B36" s="148" t="s">
        <v>50</v>
      </c>
      <c r="C36" s="112">
        <f>SUM(C37:C38)</f>
        <v>5060</v>
      </c>
      <c r="D36" s="113">
        <f>SUM(D37:D38)</f>
        <v>5267.533</v>
      </c>
      <c r="E36" s="112">
        <f t="shared" si="2"/>
        <v>104.10144268774704</v>
      </c>
      <c r="F36" s="120">
        <f t="shared" si="0"/>
        <v>207.53300000000036</v>
      </c>
    </row>
    <row r="37" spans="1:6" ht="38.25">
      <c r="A37" s="146" t="s">
        <v>51</v>
      </c>
      <c r="B37" s="147" t="s">
        <v>52</v>
      </c>
      <c r="C37" s="114">
        <v>5055</v>
      </c>
      <c r="D37" s="115">
        <v>5262.533</v>
      </c>
      <c r="E37" s="114">
        <f t="shared" si="2"/>
        <v>104.10549950544016</v>
      </c>
      <c r="F37" s="120">
        <f t="shared" si="0"/>
        <v>207.53300000000036</v>
      </c>
    </row>
    <row r="38" spans="1:6" ht="25.5">
      <c r="A38" s="146" t="s">
        <v>180</v>
      </c>
      <c r="B38" s="147" t="s">
        <v>181</v>
      </c>
      <c r="C38" s="114">
        <v>5</v>
      </c>
      <c r="D38" s="119">
        <v>5</v>
      </c>
      <c r="E38" s="114">
        <f t="shared" si="2"/>
        <v>100</v>
      </c>
      <c r="F38" s="120">
        <f t="shared" si="0"/>
        <v>0</v>
      </c>
    </row>
    <row r="39" spans="1:6" ht="38.25" customHeight="1" hidden="1">
      <c r="A39" s="142" t="s">
        <v>53</v>
      </c>
      <c r="B39" s="143" t="s">
        <v>54</v>
      </c>
      <c r="C39" s="112">
        <f>SUM(C40+C48)</f>
        <v>34194</v>
      </c>
      <c r="D39" s="113">
        <f>SUM(D40+D48)</f>
        <v>35431.53999999999</v>
      </c>
      <c r="E39" s="112">
        <f t="shared" si="2"/>
        <v>103.61917295431945</v>
      </c>
      <c r="F39" s="120">
        <f t="shared" si="0"/>
        <v>1237.5399999999936</v>
      </c>
    </row>
    <row r="40" spans="1:6" ht="25.5" customHeight="1" hidden="1">
      <c r="A40" s="142" t="s">
        <v>55</v>
      </c>
      <c r="B40" s="153" t="s">
        <v>56</v>
      </c>
      <c r="C40" s="112">
        <f>SUM(C41+C44)</f>
        <v>34157</v>
      </c>
      <c r="D40" s="113">
        <f>SUM(D41+D44)</f>
        <v>35394.009999999995</v>
      </c>
      <c r="E40" s="112">
        <f t="shared" si="2"/>
        <v>103.62154170448223</v>
      </c>
      <c r="F40" s="120">
        <f t="shared" si="0"/>
        <v>1237.0099999999948</v>
      </c>
    </row>
    <row r="41" spans="1:6" ht="63.75">
      <c r="A41" s="142" t="s">
        <v>57</v>
      </c>
      <c r="B41" s="148" t="s">
        <v>58</v>
      </c>
      <c r="C41" s="120">
        <f>SUM(C42:C43)</f>
        <v>25677</v>
      </c>
      <c r="D41" s="121">
        <f>SUM(D42:D43)</f>
        <v>26275.686999999998</v>
      </c>
      <c r="E41" s="112">
        <f t="shared" si="2"/>
        <v>102.33160805390037</v>
      </c>
      <c r="F41" s="120">
        <f t="shared" si="0"/>
        <v>598.6869999999981</v>
      </c>
    </row>
    <row r="42" spans="1:6" ht="89.25">
      <c r="A42" s="146" t="s">
        <v>166</v>
      </c>
      <c r="B42" s="154" t="s">
        <v>403</v>
      </c>
      <c r="C42" s="114">
        <v>21327</v>
      </c>
      <c r="D42" s="115">
        <v>21149.46</v>
      </c>
      <c r="E42" s="114">
        <f t="shared" si="2"/>
        <v>99.1675341116894</v>
      </c>
      <c r="F42" s="120">
        <f t="shared" si="0"/>
        <v>-177.54000000000087</v>
      </c>
    </row>
    <row r="43" spans="1:6" ht="89.25">
      <c r="A43" s="146" t="s">
        <v>167</v>
      </c>
      <c r="B43" s="154" t="s">
        <v>404</v>
      </c>
      <c r="C43" s="114">
        <v>4350</v>
      </c>
      <c r="D43" s="119">
        <v>5126.227</v>
      </c>
      <c r="E43" s="114">
        <f t="shared" si="2"/>
        <v>117.84429885057472</v>
      </c>
      <c r="F43" s="120">
        <f t="shared" si="0"/>
        <v>776.2269999999999</v>
      </c>
    </row>
    <row r="44" spans="1:6" ht="26.25">
      <c r="A44" s="142" t="s">
        <v>59</v>
      </c>
      <c r="B44" s="155" t="s">
        <v>60</v>
      </c>
      <c r="C44" s="112">
        <f>SUM(C45:C47)</f>
        <v>8480</v>
      </c>
      <c r="D44" s="113">
        <f aca="true" t="shared" si="7" ref="D44">SUM(D45:D47)</f>
        <v>9118.323</v>
      </c>
      <c r="E44" s="112">
        <f t="shared" si="2"/>
        <v>107.52739386792453</v>
      </c>
      <c r="F44" s="120">
        <f t="shared" si="0"/>
        <v>638.3230000000003</v>
      </c>
    </row>
    <row r="45" spans="1:6" ht="76.5">
      <c r="A45" s="146" t="s">
        <v>61</v>
      </c>
      <c r="B45" s="154" t="s">
        <v>405</v>
      </c>
      <c r="C45" s="114">
        <v>4550</v>
      </c>
      <c r="D45" s="115">
        <v>4938.206</v>
      </c>
      <c r="E45" s="114">
        <f t="shared" si="2"/>
        <v>108.53200000000001</v>
      </c>
      <c r="F45" s="120">
        <f t="shared" si="0"/>
        <v>388.20600000000013</v>
      </c>
    </row>
    <row r="46" spans="1:6" ht="63.75">
      <c r="A46" s="146" t="s">
        <v>62</v>
      </c>
      <c r="B46" s="154" t="s">
        <v>406</v>
      </c>
      <c r="C46" s="114">
        <v>3340</v>
      </c>
      <c r="D46" s="119">
        <v>3536.651</v>
      </c>
      <c r="E46" s="114">
        <f t="shared" si="2"/>
        <v>105.88775449101796</v>
      </c>
      <c r="F46" s="120">
        <f t="shared" si="0"/>
        <v>196.65099999999984</v>
      </c>
    </row>
    <row r="47" spans="1:6" ht="51">
      <c r="A47" s="146" t="s">
        <v>63</v>
      </c>
      <c r="B47" s="154" t="s">
        <v>407</v>
      </c>
      <c r="C47" s="114">
        <v>590</v>
      </c>
      <c r="D47" s="119">
        <v>643.466</v>
      </c>
      <c r="E47" s="114">
        <f t="shared" si="2"/>
        <v>109.06203389830509</v>
      </c>
      <c r="F47" s="120">
        <f t="shared" si="0"/>
        <v>53.46600000000001</v>
      </c>
    </row>
    <row r="48" spans="1:6" ht="63.75">
      <c r="A48" s="146" t="s">
        <v>216</v>
      </c>
      <c r="B48" s="154" t="s">
        <v>217</v>
      </c>
      <c r="C48" s="122">
        <v>37</v>
      </c>
      <c r="D48" s="119">
        <v>37.53</v>
      </c>
      <c r="E48" s="114">
        <f aca="true" t="shared" si="8" ref="E48">SUM(D48*100/C48)</f>
        <v>101.43243243243244</v>
      </c>
      <c r="F48" s="120">
        <f t="shared" si="0"/>
        <v>0.5300000000000011</v>
      </c>
    </row>
    <row r="49" spans="1:6" ht="25.5">
      <c r="A49" s="142" t="s">
        <v>64</v>
      </c>
      <c r="B49" s="143" t="s">
        <v>65</v>
      </c>
      <c r="C49" s="112">
        <f>SUM(C50)</f>
        <v>997</v>
      </c>
      <c r="D49" s="113">
        <f aca="true" t="shared" si="9" ref="D49">SUM(D50)</f>
        <v>1023.254</v>
      </c>
      <c r="E49" s="112">
        <f t="shared" si="2"/>
        <v>102.63329989969911</v>
      </c>
      <c r="F49" s="120">
        <f t="shared" si="0"/>
        <v>26.25400000000002</v>
      </c>
    </row>
    <row r="50" spans="1:6" ht="15">
      <c r="A50" s="142" t="s">
        <v>66</v>
      </c>
      <c r="B50" s="148" t="s">
        <v>67</v>
      </c>
      <c r="C50" s="112">
        <f>SUM(C51:C54)</f>
        <v>997</v>
      </c>
      <c r="D50" s="113">
        <f>SUM(D51:D54)</f>
        <v>1023.254</v>
      </c>
      <c r="E50" s="112">
        <f t="shared" si="2"/>
        <v>102.63329989969911</v>
      </c>
      <c r="F50" s="120">
        <f t="shared" si="0"/>
        <v>26.25400000000002</v>
      </c>
    </row>
    <row r="51" spans="1:6" ht="25.5">
      <c r="A51" s="146" t="s">
        <v>68</v>
      </c>
      <c r="B51" s="147" t="s">
        <v>69</v>
      </c>
      <c r="C51" s="123">
        <v>600</v>
      </c>
      <c r="D51" s="119">
        <v>594.044</v>
      </c>
      <c r="E51" s="114">
        <f t="shared" si="2"/>
        <v>99.00733333333334</v>
      </c>
      <c r="F51" s="120">
        <f t="shared" si="0"/>
        <v>-5.956000000000017</v>
      </c>
    </row>
    <row r="52" spans="1:6" ht="25.5">
      <c r="A52" s="146" t="s">
        <v>70</v>
      </c>
      <c r="B52" s="147" t="s">
        <v>71</v>
      </c>
      <c r="C52" s="123">
        <v>-1</v>
      </c>
      <c r="D52" s="119">
        <v>-0.87</v>
      </c>
      <c r="E52" s="114"/>
      <c r="F52" s="120">
        <f t="shared" si="0"/>
        <v>0.13</v>
      </c>
    </row>
    <row r="53" spans="1:6" ht="15">
      <c r="A53" s="146" t="s">
        <v>72</v>
      </c>
      <c r="B53" s="147" t="s">
        <v>73</v>
      </c>
      <c r="C53" s="123">
        <v>68</v>
      </c>
      <c r="D53" s="119">
        <v>67.72</v>
      </c>
      <c r="E53" s="114">
        <f t="shared" si="2"/>
        <v>99.58823529411765</v>
      </c>
      <c r="F53" s="120">
        <f t="shared" si="0"/>
        <v>-0.28000000000000114</v>
      </c>
    </row>
    <row r="54" spans="1:6" ht="15">
      <c r="A54" s="146" t="s">
        <v>74</v>
      </c>
      <c r="B54" s="147" t="s">
        <v>75</v>
      </c>
      <c r="C54" s="123">
        <v>330</v>
      </c>
      <c r="D54" s="119">
        <v>362.36</v>
      </c>
      <c r="E54" s="114">
        <f t="shared" si="2"/>
        <v>109.80606060606061</v>
      </c>
      <c r="F54" s="120">
        <f t="shared" si="0"/>
        <v>32.360000000000014</v>
      </c>
    </row>
    <row r="55" spans="1:6" ht="25.5">
      <c r="A55" s="142" t="s">
        <v>76</v>
      </c>
      <c r="B55" s="148" t="s">
        <v>77</v>
      </c>
      <c r="C55" s="112">
        <f>SUM(C56+C59)</f>
        <v>656</v>
      </c>
      <c r="D55" s="113">
        <f>SUM(D56+D59)</f>
        <v>788.2149999999999</v>
      </c>
      <c r="E55" s="112">
        <f t="shared" si="2"/>
        <v>120.15472560975607</v>
      </c>
      <c r="F55" s="120">
        <f t="shared" si="0"/>
        <v>132.21499999999992</v>
      </c>
    </row>
    <row r="56" spans="1:6" ht="15">
      <c r="A56" s="142" t="s">
        <v>78</v>
      </c>
      <c r="B56" s="148" t="s">
        <v>79</v>
      </c>
      <c r="C56" s="112">
        <f>SUM(C57:C57)</f>
        <v>450</v>
      </c>
      <c r="D56" s="113">
        <f>SUM(D57:D57)</f>
        <v>440.234</v>
      </c>
      <c r="E56" s="112">
        <f t="shared" si="2"/>
        <v>97.82977777777778</v>
      </c>
      <c r="F56" s="120">
        <f t="shared" si="0"/>
        <v>-9.76600000000002</v>
      </c>
    </row>
    <row r="57" spans="1:6" ht="15">
      <c r="A57" s="142" t="s">
        <v>80</v>
      </c>
      <c r="B57" s="148" t="s">
        <v>81</v>
      </c>
      <c r="C57" s="112">
        <f>SUM(C58:C58)</f>
        <v>450</v>
      </c>
      <c r="D57" s="113">
        <f>SUM(D58:D58)</f>
        <v>440.234</v>
      </c>
      <c r="E57" s="112">
        <f t="shared" si="2"/>
        <v>97.82977777777778</v>
      </c>
      <c r="F57" s="120">
        <f t="shared" si="0"/>
        <v>-9.76600000000002</v>
      </c>
    </row>
    <row r="58" spans="1:6" ht="38.25">
      <c r="A58" s="146" t="s">
        <v>82</v>
      </c>
      <c r="B58" s="154" t="s">
        <v>408</v>
      </c>
      <c r="C58" s="114">
        <v>450</v>
      </c>
      <c r="D58" s="119">
        <v>440.234</v>
      </c>
      <c r="E58" s="114">
        <f t="shared" si="2"/>
        <v>97.82977777777778</v>
      </c>
      <c r="F58" s="120">
        <f t="shared" si="0"/>
        <v>-9.76600000000002</v>
      </c>
    </row>
    <row r="59" spans="1:6" ht="15">
      <c r="A59" s="142" t="s">
        <v>83</v>
      </c>
      <c r="B59" s="148" t="s">
        <v>84</v>
      </c>
      <c r="C59" s="112">
        <f>SUM(C60+C61)</f>
        <v>206</v>
      </c>
      <c r="D59" s="113">
        <f aca="true" t="shared" si="10" ref="D59">SUM(D60+D61)</f>
        <v>347.981</v>
      </c>
      <c r="E59" s="112">
        <f t="shared" si="2"/>
        <v>168.92281553398058</v>
      </c>
      <c r="F59" s="120">
        <f t="shared" si="0"/>
        <v>141.981</v>
      </c>
    </row>
    <row r="60" spans="1:6" ht="38.25">
      <c r="A60" s="146" t="s">
        <v>85</v>
      </c>
      <c r="B60" s="147" t="s">
        <v>203</v>
      </c>
      <c r="C60" s="114">
        <v>32</v>
      </c>
      <c r="D60" s="119">
        <v>32.4</v>
      </c>
      <c r="E60" s="114">
        <f t="shared" si="2"/>
        <v>101.25</v>
      </c>
      <c r="F60" s="120">
        <f t="shared" si="0"/>
        <v>0.3999999999999986</v>
      </c>
    </row>
    <row r="61" spans="1:6" ht="38.25">
      <c r="A61" s="142" t="s">
        <v>86</v>
      </c>
      <c r="B61" s="148" t="s">
        <v>87</v>
      </c>
      <c r="C61" s="112">
        <f>C62+C63</f>
        <v>174</v>
      </c>
      <c r="D61" s="113">
        <f>D62+D63</f>
        <v>315.581</v>
      </c>
      <c r="E61" s="112">
        <f t="shared" si="2"/>
        <v>181.3683908045977</v>
      </c>
      <c r="F61" s="120">
        <f t="shared" si="0"/>
        <v>141.58100000000002</v>
      </c>
    </row>
    <row r="62" spans="1:6" ht="25.5">
      <c r="A62" s="146" t="s">
        <v>88</v>
      </c>
      <c r="B62" s="156" t="s">
        <v>409</v>
      </c>
      <c r="C62" s="114">
        <v>131</v>
      </c>
      <c r="D62" s="123">
        <v>272.071</v>
      </c>
      <c r="E62" s="114">
        <f t="shared" si="2"/>
        <v>207.687786259542</v>
      </c>
      <c r="F62" s="120">
        <f t="shared" si="0"/>
        <v>141.07100000000003</v>
      </c>
    </row>
    <row r="63" spans="1:6" ht="25.5">
      <c r="A63" s="146" t="s">
        <v>89</v>
      </c>
      <c r="B63" s="156" t="s">
        <v>409</v>
      </c>
      <c r="C63" s="114">
        <v>43</v>
      </c>
      <c r="D63" s="119">
        <v>43.51</v>
      </c>
      <c r="E63" s="114">
        <f t="shared" si="2"/>
        <v>101.18604651162791</v>
      </c>
      <c r="F63" s="120">
        <f t="shared" si="0"/>
        <v>0.509999999999998</v>
      </c>
    </row>
    <row r="64" spans="1:6" ht="25.5">
      <c r="A64" s="142" t="s">
        <v>90</v>
      </c>
      <c r="B64" s="148" t="s">
        <v>91</v>
      </c>
      <c r="C64" s="112">
        <f>SUM(C72+C69+C65+C67+C68)</f>
        <v>9943</v>
      </c>
      <c r="D64" s="112">
        <f>SUM(D72+D69+D65+D67+D68)</f>
        <v>10521.856</v>
      </c>
      <c r="E64" s="112">
        <f t="shared" si="2"/>
        <v>105.82174394046064</v>
      </c>
      <c r="F64" s="120">
        <f t="shared" si="0"/>
        <v>578.8559999999998</v>
      </c>
    </row>
    <row r="65" spans="1:6" ht="15">
      <c r="A65" s="146" t="s">
        <v>92</v>
      </c>
      <c r="B65" s="148" t="s">
        <v>93</v>
      </c>
      <c r="C65" s="112">
        <f>SUM(C66)</f>
        <v>45</v>
      </c>
      <c r="D65" s="113">
        <f aca="true" t="shared" si="11" ref="D65">SUM(D66)</f>
        <v>45.03</v>
      </c>
      <c r="E65" s="112">
        <f t="shared" si="2"/>
        <v>100.06666666666666</v>
      </c>
      <c r="F65" s="120">
        <f t="shared" si="0"/>
        <v>0.030000000000001137</v>
      </c>
    </row>
    <row r="66" spans="1:6" ht="25.5">
      <c r="A66" s="146" t="s">
        <v>94</v>
      </c>
      <c r="B66" s="147" t="s">
        <v>95</v>
      </c>
      <c r="C66" s="114">
        <v>45</v>
      </c>
      <c r="D66" s="119">
        <v>45.03</v>
      </c>
      <c r="E66" s="114">
        <f aca="true" t="shared" si="12" ref="E66:E147">SUM(D66*100/C66)</f>
        <v>100.06666666666666</v>
      </c>
      <c r="F66" s="120">
        <f t="shared" si="0"/>
        <v>0.030000000000001137</v>
      </c>
    </row>
    <row r="67" spans="1:6" ht="76.5">
      <c r="A67" s="146" t="s">
        <v>215</v>
      </c>
      <c r="B67" s="157" t="s">
        <v>228</v>
      </c>
      <c r="C67" s="114">
        <v>2</v>
      </c>
      <c r="D67" s="119">
        <v>2.697</v>
      </c>
      <c r="E67" s="114">
        <f t="shared" si="12"/>
        <v>134.85</v>
      </c>
      <c r="F67" s="120">
        <f t="shared" si="0"/>
        <v>0.6970000000000001</v>
      </c>
    </row>
    <row r="68" spans="1:6" ht="76.5">
      <c r="A68" s="146" t="s">
        <v>376</v>
      </c>
      <c r="B68" s="157" t="s">
        <v>421</v>
      </c>
      <c r="C68" s="114">
        <v>41</v>
      </c>
      <c r="D68" s="119">
        <v>48.207</v>
      </c>
      <c r="E68" s="114">
        <f aca="true" t="shared" si="13" ref="E68">SUM(D68*100/C68)</f>
        <v>117.5780487804878</v>
      </c>
      <c r="F68" s="120">
        <f t="shared" si="0"/>
        <v>7.207000000000001</v>
      </c>
    </row>
    <row r="69" spans="1:6" ht="76.5">
      <c r="A69" s="142" t="s">
        <v>168</v>
      </c>
      <c r="B69" s="158" t="s">
        <v>175</v>
      </c>
      <c r="C69" s="112">
        <f>SUM(C70:C71)</f>
        <v>3735</v>
      </c>
      <c r="D69" s="113">
        <f aca="true" t="shared" si="14" ref="D69">SUM(D70:D71)</f>
        <v>3798.12</v>
      </c>
      <c r="E69" s="112">
        <f t="shared" si="12"/>
        <v>101.68995983935743</v>
      </c>
      <c r="F69" s="120">
        <f aca="true" t="shared" si="15" ref="F69:F132">D69-C69</f>
        <v>63.11999999999989</v>
      </c>
    </row>
    <row r="70" spans="1:6" ht="89.25">
      <c r="A70" s="146" t="s">
        <v>96</v>
      </c>
      <c r="B70" s="159" t="s">
        <v>410</v>
      </c>
      <c r="C70" s="114">
        <v>3720</v>
      </c>
      <c r="D70" s="119">
        <v>3782.52</v>
      </c>
      <c r="E70" s="114">
        <f t="shared" si="12"/>
        <v>101.68064516129033</v>
      </c>
      <c r="F70" s="120">
        <f t="shared" si="15"/>
        <v>62.51999999999998</v>
      </c>
    </row>
    <row r="71" spans="1:6" ht="89.25">
      <c r="A71" s="146" t="s">
        <v>97</v>
      </c>
      <c r="B71" s="154" t="s">
        <v>411</v>
      </c>
      <c r="C71" s="114">
        <v>15</v>
      </c>
      <c r="D71" s="119">
        <v>15.6</v>
      </c>
      <c r="E71" s="114">
        <f t="shared" si="12"/>
        <v>104</v>
      </c>
      <c r="F71" s="120">
        <f t="shared" si="15"/>
        <v>0.5999999999999996</v>
      </c>
    </row>
    <row r="72" spans="1:6" ht="76.5" customHeight="1" hidden="1">
      <c r="A72" s="142" t="s">
        <v>98</v>
      </c>
      <c r="B72" s="148" t="s">
        <v>99</v>
      </c>
      <c r="C72" s="112">
        <f>SUM(C73)</f>
        <v>6120</v>
      </c>
      <c r="D72" s="113">
        <f>SUM(D73)</f>
        <v>6627.802</v>
      </c>
      <c r="E72" s="112">
        <f t="shared" si="12"/>
        <v>108.29741830065359</v>
      </c>
      <c r="F72" s="120">
        <f t="shared" si="15"/>
        <v>507.8019999999997</v>
      </c>
    </row>
    <row r="73" spans="1:6" ht="38.25">
      <c r="A73" s="146" t="s">
        <v>100</v>
      </c>
      <c r="B73" s="147" t="s">
        <v>101</v>
      </c>
      <c r="C73" s="114">
        <v>6120</v>
      </c>
      <c r="D73" s="119">
        <v>6627.802</v>
      </c>
      <c r="E73" s="114">
        <f t="shared" si="12"/>
        <v>108.29741830065359</v>
      </c>
      <c r="F73" s="120">
        <f t="shared" si="15"/>
        <v>507.8019999999997</v>
      </c>
    </row>
    <row r="74" spans="1:6" ht="15">
      <c r="A74" s="142" t="s">
        <v>102</v>
      </c>
      <c r="B74" s="148" t="s">
        <v>103</v>
      </c>
      <c r="C74" s="112">
        <f>SUM(C75+C76+C77+C78+C81+C84+C85+C86+C89+C92+C93+C87+C88)</f>
        <v>4062</v>
      </c>
      <c r="D74" s="112">
        <f>SUM(D75+D76+D77+D78+D81+D84+D85+D86+D89+D92+D93+D87+D88)</f>
        <v>4249.31</v>
      </c>
      <c r="E74" s="112">
        <f t="shared" si="12"/>
        <v>104.61127523387495</v>
      </c>
      <c r="F74" s="120">
        <f t="shared" si="15"/>
        <v>187.3100000000004</v>
      </c>
    </row>
    <row r="75" spans="1:6" ht="102">
      <c r="A75" s="146" t="s">
        <v>104</v>
      </c>
      <c r="B75" s="147" t="s">
        <v>204</v>
      </c>
      <c r="C75" s="114">
        <v>90</v>
      </c>
      <c r="D75" s="119">
        <v>113.583</v>
      </c>
      <c r="E75" s="114">
        <f t="shared" si="12"/>
        <v>126.20333333333332</v>
      </c>
      <c r="F75" s="120">
        <f t="shared" si="15"/>
        <v>23.583</v>
      </c>
    </row>
    <row r="76" spans="1:6" ht="51">
      <c r="A76" s="146" t="s">
        <v>105</v>
      </c>
      <c r="B76" s="147" t="s">
        <v>106</v>
      </c>
      <c r="C76" s="114">
        <v>20</v>
      </c>
      <c r="D76" s="119">
        <v>25.268</v>
      </c>
      <c r="E76" s="114">
        <f t="shared" si="12"/>
        <v>126.34</v>
      </c>
      <c r="F76" s="120">
        <f t="shared" si="15"/>
        <v>5.268000000000001</v>
      </c>
    </row>
    <row r="77" spans="1:6" ht="51">
      <c r="A77" s="146" t="s">
        <v>107</v>
      </c>
      <c r="B77" s="147" t="s">
        <v>108</v>
      </c>
      <c r="C77" s="114">
        <v>85</v>
      </c>
      <c r="D77" s="119">
        <v>116.3</v>
      </c>
      <c r="E77" s="114">
        <f t="shared" si="12"/>
        <v>136.8235294117647</v>
      </c>
      <c r="F77" s="120">
        <f t="shared" si="15"/>
        <v>31.299999999999997</v>
      </c>
    </row>
    <row r="78" spans="1:6" ht="51">
      <c r="A78" s="142" t="s">
        <v>205</v>
      </c>
      <c r="B78" s="148" t="s">
        <v>109</v>
      </c>
      <c r="C78" s="112">
        <f>SUM(C79+C80)</f>
        <v>53</v>
      </c>
      <c r="D78" s="113">
        <f>SUM(D79+D80)</f>
        <v>53</v>
      </c>
      <c r="E78" s="112">
        <f t="shared" si="12"/>
        <v>100</v>
      </c>
      <c r="F78" s="120">
        <f t="shared" si="15"/>
        <v>0</v>
      </c>
    </row>
    <row r="79" spans="1:6" ht="51">
      <c r="A79" s="146" t="s">
        <v>110</v>
      </c>
      <c r="B79" s="159" t="s">
        <v>176</v>
      </c>
      <c r="C79" s="114">
        <v>30</v>
      </c>
      <c r="D79" s="119">
        <v>30</v>
      </c>
      <c r="E79" s="114">
        <f t="shared" si="12"/>
        <v>100</v>
      </c>
      <c r="F79" s="120">
        <f t="shared" si="15"/>
        <v>0</v>
      </c>
    </row>
    <row r="80" spans="1:6" ht="51">
      <c r="A80" s="146" t="s">
        <v>388</v>
      </c>
      <c r="B80" s="159" t="s">
        <v>176</v>
      </c>
      <c r="C80" s="114">
        <v>23</v>
      </c>
      <c r="D80" s="119">
        <v>23</v>
      </c>
      <c r="E80" s="114">
        <f t="shared" si="12"/>
        <v>100</v>
      </c>
      <c r="F80" s="120">
        <f t="shared" si="15"/>
        <v>0</v>
      </c>
    </row>
    <row r="81" spans="1:6" ht="102">
      <c r="A81" s="142" t="s">
        <v>179</v>
      </c>
      <c r="B81" s="160" t="s">
        <v>178</v>
      </c>
      <c r="C81" s="113">
        <f>SUM(C82:C83)</f>
        <v>316</v>
      </c>
      <c r="D81" s="113">
        <f>SUM(D82:D83)</f>
        <v>325</v>
      </c>
      <c r="E81" s="112">
        <f t="shared" si="12"/>
        <v>102.84810126582279</v>
      </c>
      <c r="F81" s="120">
        <f t="shared" si="15"/>
        <v>9</v>
      </c>
    </row>
    <row r="82" spans="1:6" ht="25.5">
      <c r="A82" s="146" t="s">
        <v>169</v>
      </c>
      <c r="B82" s="154" t="s">
        <v>177</v>
      </c>
      <c r="C82" s="123">
        <v>36</v>
      </c>
      <c r="D82" s="123">
        <v>30</v>
      </c>
      <c r="E82" s="114">
        <f t="shared" si="12"/>
        <v>83.33333333333333</v>
      </c>
      <c r="F82" s="120">
        <f t="shared" si="15"/>
        <v>-6</v>
      </c>
    </row>
    <row r="83" spans="1:6" ht="25.5">
      <c r="A83" s="146" t="s">
        <v>111</v>
      </c>
      <c r="B83" s="147" t="s">
        <v>112</v>
      </c>
      <c r="C83" s="114">
        <v>280</v>
      </c>
      <c r="D83" s="119">
        <v>295</v>
      </c>
      <c r="E83" s="114">
        <f t="shared" si="12"/>
        <v>105.35714285714286</v>
      </c>
      <c r="F83" s="120">
        <f t="shared" si="15"/>
        <v>15</v>
      </c>
    </row>
    <row r="84" spans="1:6" ht="38.25">
      <c r="A84" s="146" t="s">
        <v>113</v>
      </c>
      <c r="B84" s="147" t="s">
        <v>114</v>
      </c>
      <c r="C84" s="114">
        <v>830</v>
      </c>
      <c r="D84" s="119">
        <v>894.918</v>
      </c>
      <c r="E84" s="114">
        <f t="shared" si="12"/>
        <v>107.82144578313253</v>
      </c>
      <c r="F84" s="120">
        <f t="shared" si="15"/>
        <v>64.918</v>
      </c>
    </row>
    <row r="85" spans="1:6" ht="51" customHeight="1" hidden="1">
      <c r="A85" s="146" t="s">
        <v>201</v>
      </c>
      <c r="B85" s="161" t="s">
        <v>202</v>
      </c>
      <c r="C85" s="114">
        <v>348</v>
      </c>
      <c r="D85" s="119">
        <v>363.25</v>
      </c>
      <c r="E85" s="114">
        <f t="shared" si="12"/>
        <v>104.38218390804597</v>
      </c>
      <c r="F85" s="120">
        <f t="shared" si="15"/>
        <v>15.25</v>
      </c>
    </row>
    <row r="86" spans="1:6" ht="51" customHeight="1" hidden="1">
      <c r="A86" s="146" t="s">
        <v>213</v>
      </c>
      <c r="B86" s="147" t="s">
        <v>214</v>
      </c>
      <c r="C86" s="114">
        <v>13</v>
      </c>
      <c r="D86" s="119">
        <v>35.361</v>
      </c>
      <c r="E86" s="114">
        <f t="shared" si="12"/>
        <v>272.0076923076923</v>
      </c>
      <c r="F86" s="120">
        <f t="shared" si="15"/>
        <v>22.360999999999997</v>
      </c>
    </row>
    <row r="87" spans="1:6" ht="38.25">
      <c r="A87" s="146" t="s">
        <v>206</v>
      </c>
      <c r="B87" s="147" t="s">
        <v>115</v>
      </c>
      <c r="C87" s="114">
        <v>5</v>
      </c>
      <c r="D87" s="119">
        <v>5.564</v>
      </c>
      <c r="E87" s="114">
        <f t="shared" si="12"/>
        <v>111.28</v>
      </c>
      <c r="F87" s="120">
        <f t="shared" si="15"/>
        <v>0.5640000000000001</v>
      </c>
    </row>
    <row r="88" spans="1:6" ht="38.25" customHeight="1" hidden="1">
      <c r="A88" s="146" t="s">
        <v>389</v>
      </c>
      <c r="B88" s="147" t="s">
        <v>390</v>
      </c>
      <c r="C88" s="114">
        <v>3</v>
      </c>
      <c r="D88" s="119">
        <v>3</v>
      </c>
      <c r="E88" s="114">
        <f t="shared" si="12"/>
        <v>100</v>
      </c>
      <c r="F88" s="120">
        <f t="shared" si="15"/>
        <v>0</v>
      </c>
    </row>
    <row r="89" spans="1:6" ht="25.5" customHeight="1" hidden="1">
      <c r="A89" s="142" t="s">
        <v>207</v>
      </c>
      <c r="B89" s="148" t="s">
        <v>116</v>
      </c>
      <c r="C89" s="112">
        <f>SUM(C90:C91)</f>
        <v>82</v>
      </c>
      <c r="D89" s="112">
        <f>SUM(D90:D91)</f>
        <v>92.3</v>
      </c>
      <c r="E89" s="112">
        <f t="shared" si="12"/>
        <v>112.5609756097561</v>
      </c>
      <c r="F89" s="120">
        <f t="shared" si="15"/>
        <v>10.299999999999997</v>
      </c>
    </row>
    <row r="90" spans="1:6" ht="63.75">
      <c r="A90" s="146" t="s">
        <v>377</v>
      </c>
      <c r="B90" s="147" t="s">
        <v>116</v>
      </c>
      <c r="C90" s="114">
        <v>82</v>
      </c>
      <c r="D90" s="119">
        <v>91.8</v>
      </c>
      <c r="E90" s="114">
        <f t="shared" si="12"/>
        <v>111.95121951219512</v>
      </c>
      <c r="F90" s="120">
        <f t="shared" si="15"/>
        <v>9.799999999999997</v>
      </c>
    </row>
    <row r="91" spans="1:6" ht="63.75">
      <c r="A91" s="146" t="s">
        <v>378</v>
      </c>
      <c r="B91" s="147" t="s">
        <v>116</v>
      </c>
      <c r="C91" s="114">
        <v>0</v>
      </c>
      <c r="D91" s="119">
        <v>0.5</v>
      </c>
      <c r="E91" s="114"/>
      <c r="F91" s="120">
        <f t="shared" si="15"/>
        <v>0.5</v>
      </c>
    </row>
    <row r="92" spans="1:6" ht="51">
      <c r="A92" s="146" t="s">
        <v>117</v>
      </c>
      <c r="B92" s="147" t="s">
        <v>118</v>
      </c>
      <c r="C92" s="114">
        <v>100</v>
      </c>
      <c r="D92" s="119">
        <v>106.8</v>
      </c>
      <c r="E92" s="114">
        <f t="shared" si="12"/>
        <v>106.8</v>
      </c>
      <c r="F92" s="120">
        <f t="shared" si="15"/>
        <v>6.799999999999997</v>
      </c>
    </row>
    <row r="93" spans="1:6" ht="38.25">
      <c r="A93" s="142" t="s">
        <v>119</v>
      </c>
      <c r="B93" s="148" t="s">
        <v>120</v>
      </c>
      <c r="C93" s="112">
        <f>SUM(C95:C105)</f>
        <v>2117</v>
      </c>
      <c r="D93" s="112">
        <f>SUM(D95:D105)</f>
        <v>2114.966</v>
      </c>
      <c r="E93" s="112">
        <f t="shared" si="12"/>
        <v>99.90392064241851</v>
      </c>
      <c r="F93" s="120">
        <f t="shared" si="15"/>
        <v>-2.0340000000001055</v>
      </c>
    </row>
    <row r="94" spans="1:6" ht="15">
      <c r="A94" s="146"/>
      <c r="B94" s="147" t="s">
        <v>121</v>
      </c>
      <c r="C94" s="114"/>
      <c r="D94" s="119"/>
      <c r="E94" s="114"/>
      <c r="F94" s="120">
        <f t="shared" si="15"/>
        <v>0</v>
      </c>
    </row>
    <row r="95" spans="1:6" ht="15">
      <c r="A95" s="146" t="s">
        <v>218</v>
      </c>
      <c r="B95" s="147"/>
      <c r="C95" s="114">
        <v>0</v>
      </c>
      <c r="D95" s="119">
        <v>0.2</v>
      </c>
      <c r="E95" s="114"/>
      <c r="F95" s="120">
        <f t="shared" si="15"/>
        <v>0.2</v>
      </c>
    </row>
    <row r="96" spans="1:6" ht="15">
      <c r="A96" s="146" t="s">
        <v>211</v>
      </c>
      <c r="B96" s="147"/>
      <c r="C96" s="114">
        <v>55</v>
      </c>
      <c r="D96" s="119">
        <v>59</v>
      </c>
      <c r="E96" s="114"/>
      <c r="F96" s="120">
        <f t="shared" si="15"/>
        <v>4</v>
      </c>
    </row>
    <row r="97" spans="1:6" ht="63.75" customHeight="1" hidden="1">
      <c r="A97" s="146" t="s">
        <v>238</v>
      </c>
      <c r="B97" s="147"/>
      <c r="C97" s="114">
        <v>20</v>
      </c>
      <c r="D97" s="119">
        <v>20</v>
      </c>
      <c r="E97" s="114"/>
      <c r="F97" s="120">
        <f t="shared" si="15"/>
        <v>0</v>
      </c>
    </row>
    <row r="98" spans="1:6" ht="15">
      <c r="A98" s="146" t="s">
        <v>122</v>
      </c>
      <c r="B98" s="147"/>
      <c r="C98" s="114">
        <v>140</v>
      </c>
      <c r="D98" s="119">
        <v>127.75</v>
      </c>
      <c r="E98" s="114">
        <f t="shared" si="12"/>
        <v>91.25</v>
      </c>
      <c r="F98" s="120">
        <f t="shared" si="15"/>
        <v>-12.25</v>
      </c>
    </row>
    <row r="99" spans="1:6" ht="15">
      <c r="A99" s="146" t="s">
        <v>123</v>
      </c>
      <c r="B99" s="147"/>
      <c r="C99" s="114">
        <v>420</v>
      </c>
      <c r="D99" s="119">
        <v>479.618</v>
      </c>
      <c r="E99" s="114">
        <f t="shared" si="12"/>
        <v>114.19476190476192</v>
      </c>
      <c r="F99" s="120">
        <f t="shared" si="15"/>
        <v>59.617999999999995</v>
      </c>
    </row>
    <row r="100" spans="1:6" ht="15">
      <c r="A100" s="146" t="s">
        <v>200</v>
      </c>
      <c r="B100" s="147"/>
      <c r="C100" s="114">
        <v>3</v>
      </c>
      <c r="D100" s="119">
        <v>3.3</v>
      </c>
      <c r="E100" s="114">
        <f t="shared" si="12"/>
        <v>110</v>
      </c>
      <c r="F100" s="120">
        <f t="shared" si="15"/>
        <v>0.2999999999999998</v>
      </c>
    </row>
    <row r="101" spans="1:6" ht="63.75" customHeight="1" hidden="1">
      <c r="A101" s="146" t="s">
        <v>124</v>
      </c>
      <c r="B101" s="147"/>
      <c r="C101" s="114">
        <v>236</v>
      </c>
      <c r="D101" s="119">
        <v>196.9</v>
      </c>
      <c r="E101" s="114">
        <f t="shared" si="12"/>
        <v>83.4322033898305</v>
      </c>
      <c r="F101" s="120">
        <f t="shared" si="15"/>
        <v>-39.099999999999994</v>
      </c>
    </row>
    <row r="102" spans="1:6" ht="51" customHeight="1" hidden="1">
      <c r="A102" s="146" t="s">
        <v>182</v>
      </c>
      <c r="B102" s="147"/>
      <c r="C102" s="114">
        <v>3</v>
      </c>
      <c r="D102" s="119">
        <v>6.5</v>
      </c>
      <c r="E102" s="114">
        <f t="shared" si="12"/>
        <v>216.66666666666666</v>
      </c>
      <c r="F102" s="120">
        <f t="shared" si="15"/>
        <v>3.5</v>
      </c>
    </row>
    <row r="103" spans="1:6" ht="15">
      <c r="A103" s="146" t="s">
        <v>125</v>
      </c>
      <c r="B103" s="147"/>
      <c r="C103" s="114">
        <v>1200</v>
      </c>
      <c r="D103" s="119">
        <v>1141.398</v>
      </c>
      <c r="E103" s="114">
        <f t="shared" si="12"/>
        <v>95.11649999999999</v>
      </c>
      <c r="F103" s="120">
        <f t="shared" si="15"/>
        <v>-58.60200000000009</v>
      </c>
    </row>
    <row r="104" spans="1:6" ht="15">
      <c r="A104" s="146" t="s">
        <v>396</v>
      </c>
      <c r="B104" s="147"/>
      <c r="C104" s="114">
        <v>40</v>
      </c>
      <c r="D104" s="119">
        <v>80</v>
      </c>
      <c r="E104" s="114"/>
      <c r="F104" s="120">
        <f t="shared" si="15"/>
        <v>40</v>
      </c>
    </row>
    <row r="105" spans="1:6" ht="15">
      <c r="A105" s="146" t="s">
        <v>397</v>
      </c>
      <c r="B105" s="147"/>
      <c r="C105" s="114">
        <v>0</v>
      </c>
      <c r="D105" s="119">
        <v>0.3</v>
      </c>
      <c r="E105" s="114"/>
      <c r="F105" s="120">
        <f t="shared" si="15"/>
        <v>0.3</v>
      </c>
    </row>
    <row r="106" spans="1:6" ht="15">
      <c r="A106" s="162" t="s">
        <v>126</v>
      </c>
      <c r="B106" s="148" t="s">
        <v>127</v>
      </c>
      <c r="C106" s="112">
        <f>C107</f>
        <v>0</v>
      </c>
      <c r="D106" s="112">
        <f>D107</f>
        <v>56.83</v>
      </c>
      <c r="E106" s="114"/>
      <c r="F106" s="120">
        <f t="shared" si="15"/>
        <v>56.83</v>
      </c>
    </row>
    <row r="107" spans="1:6" ht="15">
      <c r="A107" s="163" t="s">
        <v>128</v>
      </c>
      <c r="B107" s="147" t="s">
        <v>129</v>
      </c>
      <c r="C107" s="114">
        <f>C108</f>
        <v>0</v>
      </c>
      <c r="D107" s="114">
        <f>D108</f>
        <v>56.83</v>
      </c>
      <c r="E107" s="114"/>
      <c r="F107" s="120">
        <f t="shared" si="15"/>
        <v>56.83</v>
      </c>
    </row>
    <row r="108" spans="1:6" ht="15">
      <c r="A108" s="163" t="s">
        <v>130</v>
      </c>
      <c r="B108" s="147" t="s">
        <v>129</v>
      </c>
      <c r="C108" s="114">
        <v>0</v>
      </c>
      <c r="D108" s="119">
        <v>56.83</v>
      </c>
      <c r="E108" s="114"/>
      <c r="F108" s="120">
        <f t="shared" si="15"/>
        <v>56.83</v>
      </c>
    </row>
    <row r="109" spans="1:6" ht="15">
      <c r="A109" s="164" t="s">
        <v>131</v>
      </c>
      <c r="B109" s="165" t="s">
        <v>132</v>
      </c>
      <c r="C109" s="124">
        <f>SUM(C110+C162+C166+C160)</f>
        <v>769837.3970000001</v>
      </c>
      <c r="D109" s="124">
        <f>SUM(D110+D162+D166+D160)</f>
        <v>768283.7449999999</v>
      </c>
      <c r="E109" s="112">
        <f t="shared" si="12"/>
        <v>99.79818439503528</v>
      </c>
      <c r="F109" s="120">
        <f t="shared" si="15"/>
        <v>-1553.6520000002347</v>
      </c>
    </row>
    <row r="110" spans="1:6" ht="25.5">
      <c r="A110" s="146" t="s">
        <v>133</v>
      </c>
      <c r="B110" s="166" t="s">
        <v>134</v>
      </c>
      <c r="C110" s="116">
        <f>SUM(C111+C113+C140+C155)</f>
        <v>767837.3970000001</v>
      </c>
      <c r="D110" s="117">
        <f>SUM(D111+D113+D140+D155)</f>
        <v>767884.247</v>
      </c>
      <c r="E110" s="112">
        <f t="shared" si="12"/>
        <v>100.00610155225351</v>
      </c>
      <c r="F110" s="120">
        <f t="shared" si="15"/>
        <v>46.8499999998603</v>
      </c>
    </row>
    <row r="111" spans="1:6" ht="15">
      <c r="A111" s="167" t="s">
        <v>135</v>
      </c>
      <c r="B111" s="166" t="s">
        <v>136</v>
      </c>
      <c r="C111" s="116">
        <f>SUM(C112)</f>
        <v>1710</v>
      </c>
      <c r="D111" s="117">
        <f>SUM(D112)</f>
        <v>1710</v>
      </c>
      <c r="E111" s="112">
        <f t="shared" si="12"/>
        <v>100</v>
      </c>
      <c r="F111" s="120">
        <f t="shared" si="15"/>
        <v>0</v>
      </c>
    </row>
    <row r="112" spans="1:6" ht="25.5">
      <c r="A112" s="168" t="s">
        <v>137</v>
      </c>
      <c r="B112" s="161" t="s">
        <v>138</v>
      </c>
      <c r="C112" s="125">
        <v>1710</v>
      </c>
      <c r="D112" s="119">
        <v>1710</v>
      </c>
      <c r="E112" s="114">
        <f t="shared" si="12"/>
        <v>100</v>
      </c>
      <c r="F112" s="120">
        <f t="shared" si="15"/>
        <v>0</v>
      </c>
    </row>
    <row r="113" spans="1:6" ht="15">
      <c r="A113" s="167" t="s">
        <v>139</v>
      </c>
      <c r="B113" s="166" t="s">
        <v>140</v>
      </c>
      <c r="C113" s="112">
        <f>SUM(C114+C121+C122+C124+C126+C115+C123+C125+C118)</f>
        <v>290488.69700000004</v>
      </c>
      <c r="D113" s="112">
        <f>SUM(D114+D121+D122+D124+D126+D115+D123+D125+D118)</f>
        <v>290018.435</v>
      </c>
      <c r="E113" s="112">
        <f t="shared" si="12"/>
        <v>99.83811349465344</v>
      </c>
      <c r="F113" s="120">
        <f t="shared" si="15"/>
        <v>-470.2620000000461</v>
      </c>
    </row>
    <row r="114" spans="1:6" ht="38.25">
      <c r="A114" s="168" t="s">
        <v>239</v>
      </c>
      <c r="B114" s="169" t="s">
        <v>208</v>
      </c>
      <c r="C114" s="114">
        <v>800</v>
      </c>
      <c r="D114" s="123">
        <v>800</v>
      </c>
      <c r="E114" s="114">
        <f t="shared" si="12"/>
        <v>100</v>
      </c>
      <c r="F114" s="120">
        <f t="shared" si="15"/>
        <v>0</v>
      </c>
    </row>
    <row r="115" spans="1:6" ht="27">
      <c r="A115" s="170" t="s">
        <v>368</v>
      </c>
      <c r="B115" s="171" t="s">
        <v>369</v>
      </c>
      <c r="C115" s="126">
        <f>C116+C117</f>
        <v>2504.2</v>
      </c>
      <c r="D115" s="126">
        <f>D116+D117</f>
        <v>2504.2</v>
      </c>
      <c r="E115" s="112">
        <f t="shared" si="12"/>
        <v>100</v>
      </c>
      <c r="F115" s="120">
        <f t="shared" si="15"/>
        <v>0</v>
      </c>
    </row>
    <row r="116" spans="1:6" ht="51">
      <c r="A116" s="168" t="s">
        <v>368</v>
      </c>
      <c r="B116" s="172" t="s">
        <v>379</v>
      </c>
      <c r="C116" s="114">
        <v>1015.9</v>
      </c>
      <c r="D116" s="123">
        <v>1015.9</v>
      </c>
      <c r="E116" s="114">
        <f t="shared" si="12"/>
        <v>100</v>
      </c>
      <c r="F116" s="120">
        <f t="shared" si="15"/>
        <v>0</v>
      </c>
    </row>
    <row r="117" spans="1:6" ht="25.5">
      <c r="A117" s="168" t="s">
        <v>368</v>
      </c>
      <c r="B117" s="169" t="s">
        <v>380</v>
      </c>
      <c r="C117" s="114">
        <v>1488.3</v>
      </c>
      <c r="D117" s="123">
        <v>1488.3</v>
      </c>
      <c r="E117" s="114">
        <f t="shared" si="12"/>
        <v>100</v>
      </c>
      <c r="F117" s="120">
        <f t="shared" si="15"/>
        <v>0</v>
      </c>
    </row>
    <row r="118" spans="1:6" ht="40.5">
      <c r="A118" s="173" t="s">
        <v>422</v>
      </c>
      <c r="B118" s="171" t="s">
        <v>423</v>
      </c>
      <c r="C118" s="126">
        <f>SUM(C119:C120)</f>
        <v>25143.53</v>
      </c>
      <c r="D118" s="126">
        <f>SUM(D119:D120)</f>
        <v>25143.45</v>
      </c>
      <c r="E118" s="126">
        <f t="shared" si="12"/>
        <v>99.99968182669657</v>
      </c>
      <c r="F118" s="120">
        <f t="shared" si="15"/>
        <v>-0.07999999999810825</v>
      </c>
    </row>
    <row r="119" spans="1:6" ht="51">
      <c r="A119" s="168" t="s">
        <v>381</v>
      </c>
      <c r="B119" s="169" t="s">
        <v>382</v>
      </c>
      <c r="C119" s="114">
        <v>17300.3</v>
      </c>
      <c r="D119" s="127">
        <v>17300.22</v>
      </c>
      <c r="E119" s="114">
        <f t="shared" si="12"/>
        <v>99.99953758027318</v>
      </c>
      <c r="F119" s="120">
        <f t="shared" si="15"/>
        <v>-0.07999999999810825</v>
      </c>
    </row>
    <row r="120" spans="1:6" ht="15" customHeight="1" hidden="1">
      <c r="A120" s="168" t="s">
        <v>381</v>
      </c>
      <c r="B120" s="169" t="s">
        <v>391</v>
      </c>
      <c r="C120" s="123">
        <v>7843.23</v>
      </c>
      <c r="D120" s="123">
        <v>7843.23</v>
      </c>
      <c r="E120" s="114">
        <f t="shared" si="12"/>
        <v>100</v>
      </c>
      <c r="F120" s="120">
        <f t="shared" si="15"/>
        <v>0</v>
      </c>
    </row>
    <row r="121" spans="1:6" ht="15" customHeight="1" hidden="1">
      <c r="A121" s="174" t="s">
        <v>190</v>
      </c>
      <c r="B121" s="175" t="s">
        <v>192</v>
      </c>
      <c r="C121" s="114">
        <v>20831.1</v>
      </c>
      <c r="D121" s="123">
        <v>20831.1</v>
      </c>
      <c r="E121" s="114">
        <f t="shared" si="12"/>
        <v>100</v>
      </c>
      <c r="F121" s="120">
        <f t="shared" si="15"/>
        <v>0</v>
      </c>
    </row>
    <row r="122" spans="1:6" ht="38.25">
      <c r="A122" s="174" t="s">
        <v>191</v>
      </c>
      <c r="B122" s="175" t="s">
        <v>193</v>
      </c>
      <c r="C122" s="114">
        <v>8097.53</v>
      </c>
      <c r="D122" s="123">
        <v>8097.52</v>
      </c>
      <c r="E122" s="114">
        <f t="shared" si="12"/>
        <v>99.9998765055517</v>
      </c>
      <c r="F122" s="120">
        <f t="shared" si="15"/>
        <v>-0.009999999999308784</v>
      </c>
    </row>
    <row r="123" spans="1:6" ht="15" customHeight="1" hidden="1">
      <c r="A123" s="174" t="s">
        <v>383</v>
      </c>
      <c r="B123" s="175" t="s">
        <v>398</v>
      </c>
      <c r="C123" s="128">
        <v>1098.104</v>
      </c>
      <c r="D123" s="123">
        <v>1098.11</v>
      </c>
      <c r="E123" s="114">
        <f t="shared" si="12"/>
        <v>100.00054639633403</v>
      </c>
      <c r="F123" s="120">
        <f t="shared" si="15"/>
        <v>0.005999999999858119</v>
      </c>
    </row>
    <row r="124" spans="1:6" ht="15" customHeight="1" hidden="1">
      <c r="A124" s="174" t="s">
        <v>240</v>
      </c>
      <c r="B124" s="176" t="s">
        <v>241</v>
      </c>
      <c r="C124" s="114">
        <v>70018.9</v>
      </c>
      <c r="D124" s="123">
        <v>70018.9</v>
      </c>
      <c r="E124" s="114">
        <f t="shared" si="12"/>
        <v>100</v>
      </c>
      <c r="F124" s="120">
        <f t="shared" si="15"/>
        <v>0</v>
      </c>
    </row>
    <row r="125" spans="1:6" ht="38.25">
      <c r="A125" s="174" t="s">
        <v>399</v>
      </c>
      <c r="B125" s="176" t="s">
        <v>400</v>
      </c>
      <c r="C125" s="114">
        <v>2643.5</v>
      </c>
      <c r="D125" s="123">
        <v>2643.5</v>
      </c>
      <c r="E125" s="114">
        <f t="shared" si="12"/>
        <v>100</v>
      </c>
      <c r="F125" s="120">
        <f t="shared" si="15"/>
        <v>0</v>
      </c>
    </row>
    <row r="126" spans="1:6" ht="15">
      <c r="A126" s="167" t="s">
        <v>141</v>
      </c>
      <c r="B126" s="177" t="s">
        <v>142</v>
      </c>
      <c r="C126" s="112">
        <f>SUM(C127:C139)</f>
        <v>159351.83299999998</v>
      </c>
      <c r="D126" s="113">
        <f>SUM(D127:D139)</f>
        <v>158881.655</v>
      </c>
      <c r="E126" s="112">
        <f t="shared" si="12"/>
        <v>99.70494346306015</v>
      </c>
      <c r="F126" s="120">
        <f t="shared" si="15"/>
        <v>-470.17799999998533</v>
      </c>
    </row>
    <row r="127" spans="1:6" ht="25.5">
      <c r="A127" s="168" t="s">
        <v>194</v>
      </c>
      <c r="B127" s="161" t="s">
        <v>209</v>
      </c>
      <c r="C127" s="114">
        <v>121.5</v>
      </c>
      <c r="D127" s="123">
        <v>0</v>
      </c>
      <c r="E127" s="114">
        <f t="shared" si="12"/>
        <v>0</v>
      </c>
      <c r="F127" s="120">
        <f t="shared" si="15"/>
        <v>-121.5</v>
      </c>
    </row>
    <row r="128" spans="1:6" ht="63.75">
      <c r="A128" s="168" t="s">
        <v>194</v>
      </c>
      <c r="B128" s="169" t="s">
        <v>375</v>
      </c>
      <c r="C128" s="114">
        <v>91.25</v>
      </c>
      <c r="D128" s="123">
        <v>91.25</v>
      </c>
      <c r="E128" s="114">
        <f t="shared" si="12"/>
        <v>100</v>
      </c>
      <c r="F128" s="120">
        <f t="shared" si="15"/>
        <v>0</v>
      </c>
    </row>
    <row r="129" spans="1:6" ht="25.5">
      <c r="A129" s="168" t="s">
        <v>194</v>
      </c>
      <c r="B129" s="169" t="s">
        <v>384</v>
      </c>
      <c r="C129" s="114">
        <v>344.6</v>
      </c>
      <c r="D129" s="123">
        <v>344.6</v>
      </c>
      <c r="E129" s="114">
        <f t="shared" si="12"/>
        <v>100</v>
      </c>
      <c r="F129" s="120">
        <f t="shared" si="15"/>
        <v>0</v>
      </c>
    </row>
    <row r="130" spans="1:6" ht="63.75">
      <c r="A130" s="168" t="s">
        <v>194</v>
      </c>
      <c r="B130" s="178" t="s">
        <v>370</v>
      </c>
      <c r="C130" s="114">
        <v>170</v>
      </c>
      <c r="D130" s="114">
        <v>170</v>
      </c>
      <c r="E130" s="114">
        <f t="shared" si="12"/>
        <v>100</v>
      </c>
      <c r="F130" s="120">
        <f t="shared" si="15"/>
        <v>0</v>
      </c>
    </row>
    <row r="131" spans="1:6" ht="63.75">
      <c r="A131" s="168" t="s">
        <v>194</v>
      </c>
      <c r="B131" s="179" t="s">
        <v>371</v>
      </c>
      <c r="C131" s="114">
        <v>69.9</v>
      </c>
      <c r="D131" s="114">
        <v>69.9</v>
      </c>
      <c r="E131" s="114">
        <f t="shared" si="12"/>
        <v>100</v>
      </c>
      <c r="F131" s="120">
        <f t="shared" si="15"/>
        <v>0</v>
      </c>
    </row>
    <row r="132" spans="1:6" ht="63.75">
      <c r="A132" s="168" t="s">
        <v>194</v>
      </c>
      <c r="B132" s="147" t="s">
        <v>195</v>
      </c>
      <c r="C132" s="114">
        <v>445.6</v>
      </c>
      <c r="D132" s="123">
        <v>275.122</v>
      </c>
      <c r="E132" s="114">
        <f t="shared" si="12"/>
        <v>61.741921005386</v>
      </c>
      <c r="F132" s="120">
        <f t="shared" si="15"/>
        <v>-170.478</v>
      </c>
    </row>
    <row r="133" spans="1:6" ht="114.75">
      <c r="A133" s="168" t="s">
        <v>194</v>
      </c>
      <c r="B133" s="157" t="s">
        <v>392</v>
      </c>
      <c r="C133" s="114">
        <v>178.2</v>
      </c>
      <c r="D133" s="123">
        <v>0</v>
      </c>
      <c r="E133" s="114">
        <f t="shared" si="12"/>
        <v>0</v>
      </c>
      <c r="F133" s="120">
        <f aca="true" t="shared" si="16" ref="F133:F169">D133-C133</f>
        <v>-178.2</v>
      </c>
    </row>
    <row r="134" spans="1:6" ht="51" customHeight="1" hidden="1">
      <c r="A134" s="168" t="s">
        <v>143</v>
      </c>
      <c r="B134" s="161" t="s">
        <v>144</v>
      </c>
      <c r="C134" s="125">
        <v>35689</v>
      </c>
      <c r="D134" s="119">
        <v>35689</v>
      </c>
      <c r="E134" s="114">
        <f t="shared" si="12"/>
        <v>100</v>
      </c>
      <c r="F134" s="120">
        <f t="shared" si="16"/>
        <v>0</v>
      </c>
    </row>
    <row r="135" spans="1:6" ht="15">
      <c r="A135" s="168" t="s">
        <v>143</v>
      </c>
      <c r="B135" s="161" t="s">
        <v>145</v>
      </c>
      <c r="C135" s="125">
        <v>10161.6</v>
      </c>
      <c r="D135" s="119">
        <v>10161.6</v>
      </c>
      <c r="E135" s="114">
        <f t="shared" si="12"/>
        <v>100</v>
      </c>
      <c r="F135" s="120">
        <f t="shared" si="16"/>
        <v>0</v>
      </c>
    </row>
    <row r="136" spans="1:6" ht="25.5" customHeight="1" hidden="1">
      <c r="A136" s="168" t="s">
        <v>143</v>
      </c>
      <c r="B136" s="169" t="s">
        <v>385</v>
      </c>
      <c r="C136" s="125">
        <v>8273.3</v>
      </c>
      <c r="D136" s="119">
        <v>8273.3</v>
      </c>
      <c r="E136" s="114">
        <f t="shared" si="12"/>
        <v>100</v>
      </c>
      <c r="F136" s="120">
        <f t="shared" si="16"/>
        <v>0</v>
      </c>
    </row>
    <row r="137" spans="1:6" ht="63.75">
      <c r="A137" s="168" t="s">
        <v>143</v>
      </c>
      <c r="B137" s="169" t="s">
        <v>375</v>
      </c>
      <c r="C137" s="125">
        <v>105.55</v>
      </c>
      <c r="D137" s="119">
        <v>105.55</v>
      </c>
      <c r="E137" s="114">
        <f t="shared" si="12"/>
        <v>100</v>
      </c>
      <c r="F137" s="120">
        <f t="shared" si="16"/>
        <v>0</v>
      </c>
    </row>
    <row r="138" spans="1:6" ht="89.25" customHeight="1" hidden="1">
      <c r="A138" s="168" t="s">
        <v>143</v>
      </c>
      <c r="B138" s="161" t="s">
        <v>386</v>
      </c>
      <c r="C138" s="129">
        <v>833.333</v>
      </c>
      <c r="D138" s="119">
        <v>833.333</v>
      </c>
      <c r="E138" s="114">
        <f t="shared" si="12"/>
        <v>100</v>
      </c>
      <c r="F138" s="120">
        <f t="shared" si="16"/>
        <v>0</v>
      </c>
    </row>
    <row r="139" spans="1:6" ht="51" customHeight="1" hidden="1">
      <c r="A139" s="168" t="s">
        <v>146</v>
      </c>
      <c r="B139" s="161" t="s">
        <v>147</v>
      </c>
      <c r="C139" s="125">
        <v>102868</v>
      </c>
      <c r="D139" s="119">
        <v>102868</v>
      </c>
      <c r="E139" s="114">
        <f t="shared" si="12"/>
        <v>100</v>
      </c>
      <c r="F139" s="120">
        <f t="shared" si="16"/>
        <v>0</v>
      </c>
    </row>
    <row r="140" spans="1:6" ht="15">
      <c r="A140" s="167" t="s">
        <v>148</v>
      </c>
      <c r="B140" s="166" t="s">
        <v>149</v>
      </c>
      <c r="C140" s="112">
        <f>SUM(C141+C143+C144+C152+C150+C142+C151)</f>
        <v>473581.4</v>
      </c>
      <c r="D140" s="112">
        <f>SUM(D141+D143+D144+D152+D150+D142+D151)</f>
        <v>473598.512</v>
      </c>
      <c r="E140" s="112">
        <f t="shared" si="12"/>
        <v>100.00361331758383</v>
      </c>
      <c r="F140" s="120">
        <f t="shared" si="16"/>
        <v>17.11199999996461</v>
      </c>
    </row>
    <row r="141" spans="1:6" ht="25.5">
      <c r="A141" s="168" t="s">
        <v>150</v>
      </c>
      <c r="B141" s="161" t="s">
        <v>151</v>
      </c>
      <c r="C141" s="125">
        <v>17981</v>
      </c>
      <c r="D141" s="119">
        <v>14964.82</v>
      </c>
      <c r="E141" s="114">
        <f t="shared" si="12"/>
        <v>83.22573827929482</v>
      </c>
      <c r="F141" s="120">
        <f t="shared" si="16"/>
        <v>-3016.1800000000003</v>
      </c>
    </row>
    <row r="142" spans="1:6" ht="51">
      <c r="A142" s="168" t="s">
        <v>229</v>
      </c>
      <c r="B142" s="161" t="s">
        <v>230</v>
      </c>
      <c r="C142" s="125">
        <v>22.1</v>
      </c>
      <c r="D142" s="119">
        <v>22.1</v>
      </c>
      <c r="E142" s="114">
        <f t="shared" si="12"/>
        <v>100</v>
      </c>
      <c r="F142" s="120">
        <f t="shared" si="16"/>
        <v>0</v>
      </c>
    </row>
    <row r="143" spans="1:6" ht="38.25">
      <c r="A143" s="168" t="s">
        <v>152</v>
      </c>
      <c r="B143" s="161" t="s">
        <v>153</v>
      </c>
      <c r="C143" s="125">
        <v>14518</v>
      </c>
      <c r="D143" s="119">
        <v>14518</v>
      </c>
      <c r="E143" s="114">
        <f t="shared" si="12"/>
        <v>100</v>
      </c>
      <c r="F143" s="120">
        <f t="shared" si="16"/>
        <v>0</v>
      </c>
    </row>
    <row r="144" spans="1:6" ht="40.5">
      <c r="A144" s="167" t="s">
        <v>154</v>
      </c>
      <c r="B144" s="177" t="s">
        <v>155</v>
      </c>
      <c r="C144" s="130">
        <f>SUM(C145:C149)</f>
        <v>65268.1</v>
      </c>
      <c r="D144" s="130">
        <f>SUM(D145:D149)</f>
        <v>68665.1</v>
      </c>
      <c r="E144" s="112">
        <f t="shared" si="12"/>
        <v>105.20468651607754</v>
      </c>
      <c r="F144" s="120">
        <f t="shared" si="16"/>
        <v>3397.0000000000073</v>
      </c>
    </row>
    <row r="145" spans="1:6" ht="51">
      <c r="A145" s="168" t="s">
        <v>154</v>
      </c>
      <c r="B145" s="161" t="s">
        <v>156</v>
      </c>
      <c r="C145" s="125">
        <v>250</v>
      </c>
      <c r="D145" s="119">
        <v>250</v>
      </c>
      <c r="E145" s="114">
        <f t="shared" si="12"/>
        <v>100</v>
      </c>
      <c r="F145" s="120">
        <f t="shared" si="16"/>
        <v>0</v>
      </c>
    </row>
    <row r="146" spans="1:6" ht="51">
      <c r="A146" s="168" t="s">
        <v>154</v>
      </c>
      <c r="B146" s="161" t="s">
        <v>157</v>
      </c>
      <c r="C146" s="125">
        <v>63940</v>
      </c>
      <c r="D146" s="119">
        <v>67337</v>
      </c>
      <c r="E146" s="114">
        <f t="shared" si="12"/>
        <v>105.31279324366594</v>
      </c>
      <c r="F146" s="120">
        <f t="shared" si="16"/>
        <v>3397</v>
      </c>
    </row>
    <row r="147" spans="1:6" ht="51">
      <c r="A147" s="168" t="s">
        <v>154</v>
      </c>
      <c r="B147" s="161" t="s">
        <v>158</v>
      </c>
      <c r="C147" s="125">
        <v>0.1</v>
      </c>
      <c r="D147" s="119">
        <v>0.1</v>
      </c>
      <c r="E147" s="114">
        <f t="shared" si="12"/>
        <v>100</v>
      </c>
      <c r="F147" s="120">
        <f t="shared" si="16"/>
        <v>0</v>
      </c>
    </row>
    <row r="148" spans="1:6" ht="25.5">
      <c r="A148" s="168" t="s">
        <v>154</v>
      </c>
      <c r="B148" s="161" t="s">
        <v>159</v>
      </c>
      <c r="C148" s="125">
        <v>98.3</v>
      </c>
      <c r="D148" s="119">
        <v>98.3</v>
      </c>
      <c r="E148" s="114">
        <f aca="true" t="shared" si="17" ref="E148:E161">SUM(D148*100/C148)</f>
        <v>100</v>
      </c>
      <c r="F148" s="120">
        <f t="shared" si="16"/>
        <v>0</v>
      </c>
    </row>
    <row r="149" spans="1:6" ht="76.5">
      <c r="A149" s="168" t="s">
        <v>154</v>
      </c>
      <c r="B149" s="180" t="s">
        <v>219</v>
      </c>
      <c r="C149" s="125">
        <v>979.7</v>
      </c>
      <c r="D149" s="119">
        <v>979.7</v>
      </c>
      <c r="E149" s="114">
        <f t="shared" si="17"/>
        <v>100</v>
      </c>
      <c r="F149" s="120">
        <f t="shared" si="16"/>
        <v>0</v>
      </c>
    </row>
    <row r="150" spans="1:6" ht="25.5">
      <c r="A150" s="168" t="s">
        <v>231</v>
      </c>
      <c r="B150" s="161" t="s">
        <v>232</v>
      </c>
      <c r="C150" s="125">
        <v>1173.4</v>
      </c>
      <c r="D150" s="119">
        <v>793.33</v>
      </c>
      <c r="E150" s="114">
        <f>SUM(D150*100/C150)</f>
        <v>67.60951082324867</v>
      </c>
      <c r="F150" s="120">
        <f t="shared" si="16"/>
        <v>-380.07000000000005</v>
      </c>
    </row>
    <row r="151" spans="1:6" ht="38.25">
      <c r="A151" s="168" t="s">
        <v>424</v>
      </c>
      <c r="B151" s="147" t="s">
        <v>425</v>
      </c>
      <c r="C151" s="125">
        <v>0</v>
      </c>
      <c r="D151" s="119">
        <v>16.362</v>
      </c>
      <c r="E151" s="114"/>
      <c r="F151" s="120">
        <f t="shared" si="16"/>
        <v>16.362</v>
      </c>
    </row>
    <row r="152" spans="1:6" ht="15">
      <c r="A152" s="167" t="s">
        <v>160</v>
      </c>
      <c r="B152" s="166" t="s">
        <v>161</v>
      </c>
      <c r="C152" s="116">
        <f>SUM(C153:C154)</f>
        <v>374618.8</v>
      </c>
      <c r="D152" s="117">
        <f>SUM(D153:D154)</f>
        <v>374618.8</v>
      </c>
      <c r="E152" s="112">
        <f t="shared" si="17"/>
        <v>100</v>
      </c>
      <c r="F152" s="120">
        <f t="shared" si="16"/>
        <v>0</v>
      </c>
    </row>
    <row r="153" spans="1:6" ht="51" customHeight="1" hidden="1">
      <c r="A153" s="168" t="s">
        <v>162</v>
      </c>
      <c r="B153" s="161" t="s">
        <v>163</v>
      </c>
      <c r="C153" s="125">
        <v>221443.8</v>
      </c>
      <c r="D153" s="119">
        <v>221443.8</v>
      </c>
      <c r="E153" s="114">
        <f t="shared" si="17"/>
        <v>100</v>
      </c>
      <c r="F153" s="120">
        <f t="shared" si="16"/>
        <v>0</v>
      </c>
    </row>
    <row r="154" spans="1:6" ht="25.5">
      <c r="A154" s="168" t="s">
        <v>162</v>
      </c>
      <c r="B154" s="161" t="s">
        <v>164</v>
      </c>
      <c r="C154" s="125">
        <v>153175</v>
      </c>
      <c r="D154" s="119">
        <v>153175</v>
      </c>
      <c r="E154" s="114">
        <f t="shared" si="17"/>
        <v>100</v>
      </c>
      <c r="F154" s="120">
        <f t="shared" si="16"/>
        <v>0</v>
      </c>
    </row>
    <row r="155" spans="1:6" ht="15">
      <c r="A155" s="167" t="s">
        <v>196</v>
      </c>
      <c r="B155" s="166" t="s">
        <v>197</v>
      </c>
      <c r="C155" s="117">
        <f>SUM(C156:C159)</f>
        <v>2057.3</v>
      </c>
      <c r="D155" s="117">
        <f>SUM(D156:D159)</f>
        <v>2557.3</v>
      </c>
      <c r="E155" s="116">
        <f>SUM(E158:E158)</f>
        <v>100</v>
      </c>
      <c r="F155" s="120">
        <f t="shared" si="16"/>
        <v>500</v>
      </c>
    </row>
    <row r="156" spans="1:6" ht="51" customHeight="1" hidden="1">
      <c r="A156" s="168" t="s">
        <v>401</v>
      </c>
      <c r="B156" s="161" t="s">
        <v>402</v>
      </c>
      <c r="C156" s="125">
        <v>30.8</v>
      </c>
      <c r="D156" s="131">
        <v>30.8</v>
      </c>
      <c r="E156" s="116"/>
      <c r="F156" s="120">
        <f t="shared" si="16"/>
        <v>0</v>
      </c>
    </row>
    <row r="157" spans="1:6" ht="51">
      <c r="A157" s="168" t="s">
        <v>394</v>
      </c>
      <c r="B157" s="157" t="s">
        <v>395</v>
      </c>
      <c r="C157" s="125">
        <v>50</v>
      </c>
      <c r="D157" s="119">
        <v>50</v>
      </c>
      <c r="E157" s="114">
        <f>SUM(D157*100/C157)</f>
        <v>100</v>
      </c>
      <c r="F157" s="120">
        <f t="shared" si="16"/>
        <v>0</v>
      </c>
    </row>
    <row r="158" spans="1:6" ht="51" customHeight="1" hidden="1">
      <c r="A158" s="168" t="s">
        <v>393</v>
      </c>
      <c r="B158" s="157" t="s">
        <v>212</v>
      </c>
      <c r="C158" s="125">
        <v>1976.5</v>
      </c>
      <c r="D158" s="119">
        <v>1976.5</v>
      </c>
      <c r="E158" s="114">
        <f t="shared" si="17"/>
        <v>100</v>
      </c>
      <c r="F158" s="120">
        <f t="shared" si="16"/>
        <v>0</v>
      </c>
    </row>
    <row r="159" spans="1:6" ht="38.25">
      <c r="A159" s="168" t="s">
        <v>387</v>
      </c>
      <c r="B159" s="147" t="s">
        <v>426</v>
      </c>
      <c r="C159" s="125">
        <v>0</v>
      </c>
      <c r="D159" s="118">
        <v>500</v>
      </c>
      <c r="E159" s="114"/>
      <c r="F159" s="120">
        <f t="shared" si="16"/>
        <v>500</v>
      </c>
    </row>
    <row r="160" spans="1:6" ht="25.5">
      <c r="A160" s="167" t="s">
        <v>372</v>
      </c>
      <c r="B160" s="166" t="s">
        <v>373</v>
      </c>
      <c r="C160" s="120">
        <f>SUM(C161:C162)</f>
        <v>2000</v>
      </c>
      <c r="D160" s="120">
        <f>SUM(D161)</f>
        <v>2000</v>
      </c>
      <c r="E160" s="114">
        <f t="shared" si="17"/>
        <v>100</v>
      </c>
      <c r="F160" s="120">
        <f t="shared" si="16"/>
        <v>0</v>
      </c>
    </row>
    <row r="161" spans="1:6" ht="25.5">
      <c r="A161" s="168" t="s">
        <v>374</v>
      </c>
      <c r="B161" s="161" t="s">
        <v>373</v>
      </c>
      <c r="C161" s="118">
        <v>2000</v>
      </c>
      <c r="D161" s="118">
        <v>2000</v>
      </c>
      <c r="E161" s="114">
        <f t="shared" si="17"/>
        <v>100</v>
      </c>
      <c r="F161" s="120">
        <f t="shared" si="16"/>
        <v>0</v>
      </c>
    </row>
    <row r="162" spans="1:6" ht="25.5">
      <c r="A162" s="167" t="s">
        <v>183</v>
      </c>
      <c r="B162" s="166" t="s">
        <v>184</v>
      </c>
      <c r="C162" s="112">
        <f>SUM(C163:C165)</f>
        <v>0</v>
      </c>
      <c r="D162" s="113">
        <f aca="true" t="shared" si="18" ref="D162">SUM(D163:D165)</f>
        <v>1608.4599999999998</v>
      </c>
      <c r="E162" s="114"/>
      <c r="F162" s="120">
        <f t="shared" si="16"/>
        <v>1608.4599999999998</v>
      </c>
    </row>
    <row r="163" spans="1:6" ht="25.5">
      <c r="A163" s="168" t="s">
        <v>210</v>
      </c>
      <c r="B163" s="161" t="s">
        <v>185</v>
      </c>
      <c r="C163" s="125">
        <v>0</v>
      </c>
      <c r="D163" s="119">
        <v>1533.07</v>
      </c>
      <c r="E163" s="114"/>
      <c r="F163" s="120">
        <f t="shared" si="16"/>
        <v>1533.07</v>
      </c>
    </row>
    <row r="164" spans="1:6" ht="25.5">
      <c r="A164" s="168" t="s">
        <v>233</v>
      </c>
      <c r="B164" s="161" t="s">
        <v>185</v>
      </c>
      <c r="C164" s="125">
        <v>0</v>
      </c>
      <c r="D164" s="119">
        <v>37.3</v>
      </c>
      <c r="E164" s="114"/>
      <c r="F164" s="120">
        <f t="shared" si="16"/>
        <v>37.3</v>
      </c>
    </row>
    <row r="165" spans="1:6" ht="25.5">
      <c r="A165" s="168" t="s">
        <v>234</v>
      </c>
      <c r="B165" s="161" t="s">
        <v>185</v>
      </c>
      <c r="C165" s="125">
        <v>0</v>
      </c>
      <c r="D165" s="119">
        <v>38.09</v>
      </c>
      <c r="E165" s="114"/>
      <c r="F165" s="120">
        <f t="shared" si="16"/>
        <v>38.09</v>
      </c>
    </row>
    <row r="166" spans="1:6" ht="38.25">
      <c r="A166" s="167" t="s">
        <v>186</v>
      </c>
      <c r="B166" s="166" t="s">
        <v>187</v>
      </c>
      <c r="C166" s="116">
        <f>SUM(C167:C168)</f>
        <v>0</v>
      </c>
      <c r="D166" s="117">
        <f>SUM(D167:D168)</f>
        <v>-3208.962</v>
      </c>
      <c r="E166" s="114"/>
      <c r="F166" s="120">
        <f t="shared" si="16"/>
        <v>-3208.962</v>
      </c>
    </row>
    <row r="167" spans="1:6" ht="15">
      <c r="A167" s="168" t="s">
        <v>188</v>
      </c>
      <c r="B167" s="161"/>
      <c r="C167" s="132"/>
      <c r="D167" s="119">
        <v>-1674.402</v>
      </c>
      <c r="E167" s="114"/>
      <c r="F167" s="120">
        <f t="shared" si="16"/>
        <v>-1674.402</v>
      </c>
    </row>
    <row r="168" spans="1:6" ht="15">
      <c r="A168" s="168" t="s">
        <v>189</v>
      </c>
      <c r="B168" s="161"/>
      <c r="C168" s="125"/>
      <c r="D168" s="119">
        <v>-1534.56</v>
      </c>
      <c r="E168" s="114"/>
      <c r="F168" s="120">
        <f t="shared" si="16"/>
        <v>-1534.56</v>
      </c>
    </row>
    <row r="169" spans="1:6" ht="15">
      <c r="A169" s="167"/>
      <c r="B169" s="166" t="s">
        <v>165</v>
      </c>
      <c r="C169" s="116">
        <f>SUM(C109+C4)</f>
        <v>1314848.4570000002</v>
      </c>
      <c r="D169" s="116">
        <f>D4+D109</f>
        <v>1363576.163</v>
      </c>
      <c r="E169" s="112">
        <f aca="true" t="shared" si="19" ref="E169">SUM(D169*100/C169)</f>
        <v>103.70595605452345</v>
      </c>
      <c r="F169" s="120">
        <f t="shared" si="16"/>
        <v>48727.70599999977</v>
      </c>
    </row>
  </sheetData>
  <mergeCells count="1">
    <mergeCell ref="A1:F1"/>
  </mergeCells>
  <printOptions/>
  <pageMargins left="0.7086614173228347" right="0" top="0.7480314960629921" bottom="0.7480314960629921" header="0.31496062992125984" footer="0.31496062992125984"/>
  <pageSetup fitToHeight="8"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S69"/>
  <sheetViews>
    <sheetView workbookViewId="0" topLeftCell="A43">
      <selection activeCell="E10" sqref="E10"/>
    </sheetView>
  </sheetViews>
  <sheetFormatPr defaultColWidth="9.140625" defaultRowHeight="15"/>
  <cols>
    <col min="1" max="1" width="12.7109375" style="1" customWidth="1"/>
    <col min="2" max="2" width="58.57421875" style="1" customWidth="1"/>
    <col min="3" max="3" width="14.57421875" style="1" customWidth="1"/>
    <col min="4" max="4" width="8.421875" style="1" hidden="1" customWidth="1"/>
    <col min="5" max="5" width="15.00390625" style="1" customWidth="1"/>
    <col min="6" max="6" width="13.57421875" style="65" customWidth="1"/>
    <col min="7" max="7" width="6.7109375" style="1" hidden="1" customWidth="1"/>
    <col min="8" max="8" width="15.00390625" style="1" customWidth="1"/>
    <col min="9" max="16384" width="9.140625" style="1" customWidth="1"/>
  </cols>
  <sheetData>
    <row r="1" spans="1:8" ht="19.5">
      <c r="A1" s="182" t="s">
        <v>242</v>
      </c>
      <c r="B1" s="182"/>
      <c r="C1" s="182"/>
      <c r="D1" s="182"/>
      <c r="E1" s="182"/>
      <c r="F1" s="182"/>
      <c r="G1" s="182"/>
      <c r="H1" s="182"/>
    </row>
    <row r="2" spans="1:8" ht="19.5">
      <c r="A2" s="182" t="s">
        <v>412</v>
      </c>
      <c r="B2" s="182"/>
      <c r="C2" s="182"/>
      <c r="D2" s="182"/>
      <c r="E2" s="182"/>
      <c r="F2" s="182"/>
      <c r="G2" s="182"/>
      <c r="H2" s="182"/>
    </row>
    <row r="3" spans="1:8" ht="15.75">
      <c r="A3" s="2"/>
      <c r="B3" s="2"/>
      <c r="C3" s="2"/>
      <c r="D3" s="2"/>
      <c r="E3" s="2"/>
      <c r="F3" s="183"/>
      <c r="G3" s="183"/>
      <c r="H3" s="183"/>
    </row>
    <row r="4" spans="1:8" s="3" customFormat="1" ht="110.25" customHeight="1">
      <c r="A4" s="92" t="s">
        <v>243</v>
      </c>
      <c r="B4" s="92" t="s">
        <v>244</v>
      </c>
      <c r="C4" s="93" t="s">
        <v>245</v>
      </c>
      <c r="D4" s="92" t="s">
        <v>246</v>
      </c>
      <c r="E4" s="93" t="s">
        <v>366</v>
      </c>
      <c r="F4" s="93" t="s">
        <v>416</v>
      </c>
      <c r="G4" s="92" t="s">
        <v>247</v>
      </c>
      <c r="H4" s="94" t="s">
        <v>367</v>
      </c>
    </row>
    <row r="5" spans="1:8" s="3" customFormat="1" ht="15.75">
      <c r="A5" s="92">
        <v>1</v>
      </c>
      <c r="B5" s="92">
        <v>2</v>
      </c>
      <c r="C5" s="93">
        <v>3</v>
      </c>
      <c r="D5" s="92"/>
      <c r="E5" s="93">
        <v>4</v>
      </c>
      <c r="F5" s="93">
        <v>5</v>
      </c>
      <c r="G5" s="92"/>
      <c r="H5" s="94">
        <v>6</v>
      </c>
    </row>
    <row r="6" spans="1:8" ht="15.75">
      <c r="A6" s="4">
        <v>100</v>
      </c>
      <c r="B6" s="5" t="s">
        <v>248</v>
      </c>
      <c r="C6" s="98">
        <f>SUM(C7:C14)</f>
        <v>101732.68000000001</v>
      </c>
      <c r="D6" s="99"/>
      <c r="E6" s="98">
        <f>SUM(E7:E14)</f>
        <v>77967.02</v>
      </c>
      <c r="F6" s="98">
        <f>SUM(F7:F14)</f>
        <v>77146.79999999999</v>
      </c>
      <c r="G6" s="6"/>
      <c r="H6" s="7">
        <f>F6/E6*100</f>
        <v>98.94799108648758</v>
      </c>
    </row>
    <row r="7" spans="1:8" s="12" customFormat="1" ht="31.5">
      <c r="A7" s="8">
        <v>102</v>
      </c>
      <c r="B7" s="9" t="s">
        <v>249</v>
      </c>
      <c r="C7" s="100">
        <v>1388.5</v>
      </c>
      <c r="D7" s="101"/>
      <c r="E7" s="100">
        <v>1398.55</v>
      </c>
      <c r="F7" s="100">
        <v>1398.55</v>
      </c>
      <c r="G7" s="10"/>
      <c r="H7" s="11">
        <f>F7/E7*100</f>
        <v>100</v>
      </c>
    </row>
    <row r="8" spans="1:19" ht="47.25">
      <c r="A8" s="13">
        <v>103</v>
      </c>
      <c r="B8" s="9" t="s">
        <v>250</v>
      </c>
      <c r="C8" s="102">
        <v>2764.24</v>
      </c>
      <c r="D8" s="103"/>
      <c r="E8" s="102">
        <v>2764.24</v>
      </c>
      <c r="F8" s="102">
        <v>2727.19</v>
      </c>
      <c r="G8" s="14"/>
      <c r="H8" s="11">
        <f>F8/E8*100</f>
        <v>98.65966775677944</v>
      </c>
      <c r="L8" s="15"/>
      <c r="M8" s="15"/>
      <c r="N8" s="16"/>
      <c r="O8" s="15"/>
      <c r="P8" s="15"/>
      <c r="Q8" s="15"/>
      <c r="R8" s="15"/>
      <c r="S8" s="17"/>
    </row>
    <row r="9" spans="1:19" ht="63">
      <c r="A9" s="13">
        <v>104</v>
      </c>
      <c r="B9" s="9" t="s">
        <v>251</v>
      </c>
      <c r="C9" s="102">
        <v>46408.2</v>
      </c>
      <c r="D9" s="103"/>
      <c r="E9" s="102">
        <v>46408.2</v>
      </c>
      <c r="F9" s="102">
        <v>46181.85</v>
      </c>
      <c r="G9" s="14"/>
      <c r="H9" s="11">
        <f aca="true" t="shared" si="0" ref="H9:H58">F9/E9*100</f>
        <v>99.5122629190531</v>
      </c>
      <c r="L9" s="18"/>
      <c r="M9" s="19"/>
      <c r="N9" s="20"/>
      <c r="O9" s="21"/>
      <c r="P9" s="22"/>
      <c r="Q9" s="21"/>
      <c r="R9" s="22"/>
      <c r="S9" s="17"/>
    </row>
    <row r="10" spans="1:19" ht="15.75">
      <c r="A10" s="13">
        <v>105</v>
      </c>
      <c r="B10" s="9" t="s">
        <v>252</v>
      </c>
      <c r="C10" s="102">
        <v>22.1</v>
      </c>
      <c r="D10" s="103"/>
      <c r="E10" s="102">
        <v>22.1</v>
      </c>
      <c r="F10" s="102">
        <v>16.27</v>
      </c>
      <c r="G10" s="14"/>
      <c r="H10" s="11">
        <f t="shared" si="0"/>
        <v>73.61990950226243</v>
      </c>
      <c r="L10" s="23"/>
      <c r="M10" s="24"/>
      <c r="N10" s="25"/>
      <c r="O10" s="26"/>
      <c r="P10" s="26"/>
      <c r="Q10" s="26"/>
      <c r="R10" s="27"/>
      <c r="S10" s="17"/>
    </row>
    <row r="11" spans="1:19" ht="47.25">
      <c r="A11" s="13">
        <v>106</v>
      </c>
      <c r="B11" s="9" t="s">
        <v>253</v>
      </c>
      <c r="C11" s="102">
        <v>13714.62</v>
      </c>
      <c r="D11" s="103"/>
      <c r="E11" s="102">
        <v>13714.62</v>
      </c>
      <c r="F11" s="102">
        <v>13647.69</v>
      </c>
      <c r="G11" s="14"/>
      <c r="H11" s="11">
        <f t="shared" si="0"/>
        <v>99.51198064547177</v>
      </c>
      <c r="L11" s="28"/>
      <c r="M11" s="24"/>
      <c r="N11" s="29"/>
      <c r="O11" s="30"/>
      <c r="P11" s="30"/>
      <c r="Q11" s="30"/>
      <c r="R11" s="27"/>
      <c r="S11" s="17"/>
    </row>
    <row r="12" spans="1:19" ht="15.75">
      <c r="A12" s="13">
        <v>107</v>
      </c>
      <c r="B12" s="9" t="s">
        <v>254</v>
      </c>
      <c r="C12" s="102">
        <v>0</v>
      </c>
      <c r="D12" s="103"/>
      <c r="E12" s="102">
        <v>0</v>
      </c>
      <c r="F12" s="102">
        <v>0</v>
      </c>
      <c r="G12" s="14"/>
      <c r="H12" s="11">
        <v>0</v>
      </c>
      <c r="L12" s="28"/>
      <c r="M12" s="24"/>
      <c r="N12" s="29"/>
      <c r="O12" s="30"/>
      <c r="P12" s="27"/>
      <c r="Q12" s="30"/>
      <c r="R12" s="27"/>
      <c r="S12" s="17"/>
    </row>
    <row r="13" spans="1:19" ht="15.75">
      <c r="A13" s="13">
        <v>111</v>
      </c>
      <c r="B13" s="9" t="s">
        <v>255</v>
      </c>
      <c r="C13" s="104">
        <v>23781</v>
      </c>
      <c r="D13" s="104"/>
      <c r="E13" s="104">
        <v>5.29</v>
      </c>
      <c r="F13" s="104">
        <v>0</v>
      </c>
      <c r="G13" s="31"/>
      <c r="H13" s="133">
        <v>99.98</v>
      </c>
      <c r="L13" s="28"/>
      <c r="M13" s="24"/>
      <c r="N13" s="29"/>
      <c r="O13" s="30"/>
      <c r="P13" s="30"/>
      <c r="Q13" s="30"/>
      <c r="R13" s="27"/>
      <c r="S13" s="17"/>
    </row>
    <row r="14" spans="1:19" ht="15.75">
      <c r="A14" s="13">
        <v>113</v>
      </c>
      <c r="B14" s="9" t="s">
        <v>256</v>
      </c>
      <c r="C14" s="102">
        <v>13654.02</v>
      </c>
      <c r="D14" s="103"/>
      <c r="E14" s="102">
        <v>13654.02</v>
      </c>
      <c r="F14" s="102">
        <v>13175.25</v>
      </c>
      <c r="G14" s="14"/>
      <c r="H14" s="11">
        <f t="shared" si="0"/>
        <v>96.49356013833288</v>
      </c>
      <c r="L14" s="28"/>
      <c r="M14" s="24"/>
      <c r="N14" s="29"/>
      <c r="O14" s="30"/>
      <c r="P14" s="27"/>
      <c r="Q14" s="30"/>
      <c r="R14" s="27"/>
      <c r="S14" s="17"/>
    </row>
    <row r="15" spans="1:19" ht="31.5">
      <c r="A15" s="32">
        <v>300</v>
      </c>
      <c r="B15" s="33" t="s">
        <v>257</v>
      </c>
      <c r="C15" s="105">
        <f>SUM(C16:C19)</f>
        <v>8507.42</v>
      </c>
      <c r="D15" s="106"/>
      <c r="E15" s="105">
        <f>SUM(E16:E19)</f>
        <v>8507.42</v>
      </c>
      <c r="F15" s="105">
        <f>SUM(F16:F19)</f>
        <v>7247.16</v>
      </c>
      <c r="G15" s="34"/>
      <c r="H15" s="95">
        <f t="shared" si="0"/>
        <v>85.186343215687</v>
      </c>
      <c r="L15" s="28"/>
      <c r="M15" s="24"/>
      <c r="N15" s="29"/>
      <c r="O15" s="30"/>
      <c r="P15" s="30"/>
      <c r="Q15" s="30"/>
      <c r="R15" s="27"/>
      <c r="S15" s="17"/>
    </row>
    <row r="16" spans="1:19" ht="15.75">
      <c r="A16" s="13">
        <v>302</v>
      </c>
      <c r="B16" s="9" t="s">
        <v>258</v>
      </c>
      <c r="C16" s="102">
        <v>0</v>
      </c>
      <c r="D16" s="103"/>
      <c r="E16" s="102">
        <v>0</v>
      </c>
      <c r="F16" s="102">
        <v>0</v>
      </c>
      <c r="G16" s="14"/>
      <c r="H16" s="11">
        <v>0</v>
      </c>
      <c r="L16" s="28"/>
      <c r="M16" s="24"/>
      <c r="N16" s="29"/>
      <c r="O16" s="30"/>
      <c r="P16" s="30"/>
      <c r="Q16" s="30"/>
      <c r="R16" s="27"/>
      <c r="S16" s="17"/>
    </row>
    <row r="17" spans="1:19" ht="47.25">
      <c r="A17" s="13">
        <v>309</v>
      </c>
      <c r="B17" s="9" t="s">
        <v>259</v>
      </c>
      <c r="C17" s="102">
        <v>5091.95</v>
      </c>
      <c r="D17" s="103"/>
      <c r="E17" s="102">
        <v>5091.95</v>
      </c>
      <c r="F17" s="102">
        <v>3892.54</v>
      </c>
      <c r="G17" s="14"/>
      <c r="H17" s="11">
        <f t="shared" si="0"/>
        <v>76.4449768752639</v>
      </c>
      <c r="L17" s="28"/>
      <c r="M17" s="24"/>
      <c r="N17" s="29"/>
      <c r="O17" s="30"/>
      <c r="P17" s="27"/>
      <c r="Q17" s="30"/>
      <c r="R17" s="27"/>
      <c r="S17" s="17"/>
    </row>
    <row r="18" spans="1:19" ht="15.75">
      <c r="A18" s="13">
        <v>310</v>
      </c>
      <c r="B18" s="9" t="s">
        <v>260</v>
      </c>
      <c r="C18" s="102">
        <v>1911.02</v>
      </c>
      <c r="D18" s="103"/>
      <c r="E18" s="102">
        <v>1911.02</v>
      </c>
      <c r="F18" s="102">
        <v>1855.78</v>
      </c>
      <c r="G18" s="14"/>
      <c r="H18" s="11">
        <f t="shared" si="0"/>
        <v>97.10939707590711</v>
      </c>
      <c r="L18" s="35"/>
      <c r="M18" s="36"/>
      <c r="N18" s="37"/>
      <c r="O18" s="38"/>
      <c r="P18" s="38"/>
      <c r="Q18" s="38"/>
      <c r="R18" s="27"/>
      <c r="S18" s="17"/>
    </row>
    <row r="19" spans="1:19" ht="31.5">
      <c r="A19" s="13">
        <v>314</v>
      </c>
      <c r="B19" s="9" t="s">
        <v>261</v>
      </c>
      <c r="C19" s="102">
        <v>1504.45</v>
      </c>
      <c r="D19" s="103"/>
      <c r="E19" s="102">
        <v>1504.45</v>
      </c>
      <c r="F19" s="102">
        <v>1498.84</v>
      </c>
      <c r="G19" s="14"/>
      <c r="H19" s="11">
        <f t="shared" si="0"/>
        <v>99.62710625145401</v>
      </c>
      <c r="L19" s="28"/>
      <c r="M19" s="24"/>
      <c r="N19" s="39"/>
      <c r="O19" s="30"/>
      <c r="P19" s="30"/>
      <c r="Q19" s="30"/>
      <c r="R19" s="27"/>
      <c r="S19" s="17"/>
    </row>
    <row r="20" spans="1:19" ht="15.75">
      <c r="A20" s="40">
        <v>400</v>
      </c>
      <c r="B20" s="5" t="s">
        <v>262</v>
      </c>
      <c r="C20" s="98">
        <f>SUM(C21:C26)</f>
        <v>106611.57</v>
      </c>
      <c r="D20" s="99"/>
      <c r="E20" s="98">
        <f>SUM(E21:E26)</f>
        <v>106611.57</v>
      </c>
      <c r="F20" s="98">
        <f>SUM(F21:F26)</f>
        <v>104163.73</v>
      </c>
      <c r="G20" s="6"/>
      <c r="H20" s="7">
        <f t="shared" si="0"/>
        <v>97.70396402566813</v>
      </c>
      <c r="L20" s="28"/>
      <c r="M20" s="24"/>
      <c r="N20" s="39"/>
      <c r="O20" s="30"/>
      <c r="P20" s="30"/>
      <c r="Q20" s="30"/>
      <c r="R20" s="27"/>
      <c r="S20" s="17"/>
    </row>
    <row r="21" spans="1:19" ht="15.75">
      <c r="A21" s="13">
        <v>405</v>
      </c>
      <c r="B21" s="9" t="s">
        <v>263</v>
      </c>
      <c r="C21" s="102">
        <v>1029.7</v>
      </c>
      <c r="D21" s="103"/>
      <c r="E21" s="102">
        <v>1029.7</v>
      </c>
      <c r="F21" s="102">
        <v>470.01</v>
      </c>
      <c r="G21" s="14"/>
      <c r="H21" s="11">
        <f t="shared" si="0"/>
        <v>45.64533359230843</v>
      </c>
      <c r="L21" s="28"/>
      <c r="M21" s="24"/>
      <c r="N21" s="39"/>
      <c r="O21" s="30"/>
      <c r="P21" s="30"/>
      <c r="Q21" s="30"/>
      <c r="R21" s="27"/>
      <c r="S21" s="17"/>
    </row>
    <row r="22" spans="1:19" ht="15.75">
      <c r="A22" s="13">
        <v>406</v>
      </c>
      <c r="B22" s="9" t="s">
        <v>264</v>
      </c>
      <c r="C22" s="102">
        <v>1214.22</v>
      </c>
      <c r="D22" s="103"/>
      <c r="E22" s="102">
        <v>1214.22</v>
      </c>
      <c r="F22" s="102">
        <v>957.83</v>
      </c>
      <c r="G22" s="14"/>
      <c r="H22" s="11">
        <f t="shared" si="0"/>
        <v>78.88438668445586</v>
      </c>
      <c r="L22" s="28"/>
      <c r="M22" s="24"/>
      <c r="N22" s="39"/>
      <c r="O22" s="30"/>
      <c r="P22" s="30"/>
      <c r="Q22" s="30"/>
      <c r="R22" s="27"/>
      <c r="S22" s="17"/>
    </row>
    <row r="23" spans="1:19" ht="15.75">
      <c r="A23" s="13">
        <v>408</v>
      </c>
      <c r="B23" s="41" t="s">
        <v>265</v>
      </c>
      <c r="C23" s="102">
        <v>365.3</v>
      </c>
      <c r="D23" s="103"/>
      <c r="E23" s="102">
        <v>365.3</v>
      </c>
      <c r="F23" s="102">
        <v>248.85</v>
      </c>
      <c r="G23" s="14"/>
      <c r="H23" s="11">
        <f t="shared" si="0"/>
        <v>68.12209143169997</v>
      </c>
      <c r="L23" s="42"/>
      <c r="M23" s="19"/>
      <c r="N23" s="43"/>
      <c r="O23" s="21"/>
      <c r="P23" s="20"/>
      <c r="Q23" s="21"/>
      <c r="R23" s="27"/>
      <c r="S23" s="17"/>
    </row>
    <row r="24" spans="1:19" ht="15.75">
      <c r="A24" s="13">
        <v>409</v>
      </c>
      <c r="B24" s="44" t="s">
        <v>266</v>
      </c>
      <c r="C24" s="102">
        <v>97087.53</v>
      </c>
      <c r="D24" s="103"/>
      <c r="E24" s="102">
        <v>97087.53</v>
      </c>
      <c r="F24" s="102">
        <v>96823.93</v>
      </c>
      <c r="G24" s="14"/>
      <c r="H24" s="11">
        <f t="shared" si="0"/>
        <v>99.7284924232803</v>
      </c>
      <c r="L24" s="28"/>
      <c r="M24" s="24"/>
      <c r="N24" s="39"/>
      <c r="O24" s="30"/>
      <c r="P24" s="30"/>
      <c r="Q24" s="30"/>
      <c r="R24" s="27"/>
      <c r="S24" s="17"/>
    </row>
    <row r="25" spans="1:19" ht="15.75">
      <c r="A25" s="13">
        <v>410</v>
      </c>
      <c r="B25" s="44" t="s">
        <v>267</v>
      </c>
      <c r="C25" s="102">
        <v>733.44</v>
      </c>
      <c r="D25" s="103"/>
      <c r="E25" s="102">
        <v>733.44</v>
      </c>
      <c r="F25" s="102">
        <v>671.85</v>
      </c>
      <c r="G25" s="14"/>
      <c r="H25" s="11">
        <f t="shared" si="0"/>
        <v>91.60258507853402</v>
      </c>
      <c r="L25" s="28"/>
      <c r="M25" s="24"/>
      <c r="N25" s="39"/>
      <c r="O25" s="30"/>
      <c r="P25" s="30"/>
      <c r="Q25" s="30"/>
      <c r="R25" s="27"/>
      <c r="S25" s="17"/>
    </row>
    <row r="26" spans="1:19" ht="15.75">
      <c r="A26" s="13">
        <v>412</v>
      </c>
      <c r="B26" s="41" t="s">
        <v>268</v>
      </c>
      <c r="C26" s="102">
        <v>6181.38</v>
      </c>
      <c r="D26" s="103"/>
      <c r="E26" s="102">
        <v>6181.38</v>
      </c>
      <c r="F26" s="102">
        <v>4991.26</v>
      </c>
      <c r="G26" s="14"/>
      <c r="H26" s="11">
        <f t="shared" si="0"/>
        <v>80.7466941039056</v>
      </c>
      <c r="L26" s="28"/>
      <c r="M26" s="45"/>
      <c r="N26" s="39"/>
      <c r="O26" s="30"/>
      <c r="P26" s="30"/>
      <c r="Q26" s="30"/>
      <c r="R26" s="27"/>
      <c r="S26" s="17"/>
    </row>
    <row r="27" spans="1:19" s="46" customFormat="1" ht="15.75">
      <c r="A27" s="4">
        <v>500</v>
      </c>
      <c r="B27" s="5" t="s">
        <v>269</v>
      </c>
      <c r="C27" s="98">
        <f>SUM(C28:C31)</f>
        <v>133411.37</v>
      </c>
      <c r="D27" s="99"/>
      <c r="E27" s="98">
        <f>SUM(E28:E31)</f>
        <v>157177.03</v>
      </c>
      <c r="F27" s="98">
        <f>SUM(F28:F31)</f>
        <v>148168.16999999998</v>
      </c>
      <c r="G27" s="6"/>
      <c r="H27" s="7">
        <f t="shared" si="0"/>
        <v>94.26833551950942</v>
      </c>
      <c r="L27" s="28"/>
      <c r="M27" s="47"/>
      <c r="N27" s="39"/>
      <c r="O27" s="30"/>
      <c r="P27" s="27"/>
      <c r="Q27" s="30"/>
      <c r="R27" s="27"/>
      <c r="S27" s="48"/>
    </row>
    <row r="28" spans="1:19" ht="15.75">
      <c r="A28" s="13">
        <v>501</v>
      </c>
      <c r="B28" s="41" t="s">
        <v>270</v>
      </c>
      <c r="C28" s="102">
        <v>63983.9</v>
      </c>
      <c r="D28" s="103"/>
      <c r="E28" s="102">
        <v>64361.7</v>
      </c>
      <c r="F28" s="102">
        <v>58894.05</v>
      </c>
      <c r="G28" s="14"/>
      <c r="H28" s="11">
        <f t="shared" si="0"/>
        <v>91.50480798363002</v>
      </c>
      <c r="L28" s="28"/>
      <c r="M28" s="47"/>
      <c r="N28" s="39"/>
      <c r="O28" s="30"/>
      <c r="P28" s="30"/>
      <c r="Q28" s="30"/>
      <c r="R28" s="27"/>
      <c r="S28" s="17"/>
    </row>
    <row r="29" spans="1:19" ht="15.75">
      <c r="A29" s="13">
        <v>502</v>
      </c>
      <c r="B29" s="41" t="s">
        <v>271</v>
      </c>
      <c r="C29" s="102">
        <v>32130.96</v>
      </c>
      <c r="D29" s="103"/>
      <c r="E29" s="102">
        <v>55415.65</v>
      </c>
      <c r="F29" s="102">
        <v>52119.75</v>
      </c>
      <c r="G29" s="14"/>
      <c r="H29" s="11">
        <f t="shared" si="0"/>
        <v>94.05240216437053</v>
      </c>
      <c r="L29" s="28"/>
      <c r="M29" s="45"/>
      <c r="N29" s="39"/>
      <c r="O29" s="30"/>
      <c r="P29" s="27"/>
      <c r="Q29" s="30"/>
      <c r="R29" s="27"/>
      <c r="S29" s="17"/>
    </row>
    <row r="30" spans="1:19" ht="15.75">
      <c r="A30" s="13">
        <v>503</v>
      </c>
      <c r="B30" s="41" t="s">
        <v>272</v>
      </c>
      <c r="C30" s="102">
        <v>28700.17</v>
      </c>
      <c r="D30" s="103"/>
      <c r="E30" s="102">
        <v>28803.34</v>
      </c>
      <c r="F30" s="102">
        <v>28702.13</v>
      </c>
      <c r="G30" s="14"/>
      <c r="H30" s="11">
        <f t="shared" si="0"/>
        <v>99.64861713954008</v>
      </c>
      <c r="L30" s="18"/>
      <c r="M30" s="19"/>
      <c r="N30" s="20"/>
      <c r="O30" s="21"/>
      <c r="P30" s="22"/>
      <c r="Q30" s="21"/>
      <c r="R30" s="27"/>
      <c r="S30" s="17"/>
    </row>
    <row r="31" spans="1:19" ht="31.5">
      <c r="A31" s="13">
        <v>505</v>
      </c>
      <c r="B31" s="41" t="s">
        <v>273</v>
      </c>
      <c r="C31" s="102">
        <v>8596.34</v>
      </c>
      <c r="D31" s="103"/>
      <c r="E31" s="102">
        <v>8596.34</v>
      </c>
      <c r="F31" s="102">
        <v>8452.24</v>
      </c>
      <c r="G31" s="14"/>
      <c r="H31" s="11">
        <f t="shared" si="0"/>
        <v>98.32370520477319</v>
      </c>
      <c r="L31" s="28"/>
      <c r="M31" s="45"/>
      <c r="N31" s="29"/>
      <c r="O31" s="30"/>
      <c r="P31" s="30"/>
      <c r="Q31" s="30"/>
      <c r="R31" s="27"/>
      <c r="S31" s="17"/>
    </row>
    <row r="32" spans="1:19" s="46" customFormat="1" ht="15.75">
      <c r="A32" s="4">
        <v>600</v>
      </c>
      <c r="B32" s="5" t="s">
        <v>274</v>
      </c>
      <c r="C32" s="98">
        <f>SUM(C33:C35)</f>
        <v>954.95</v>
      </c>
      <c r="D32" s="98">
        <f>SUM(D35)</f>
        <v>0</v>
      </c>
      <c r="E32" s="98">
        <f>SUM(E33:E35)</f>
        <v>954.95</v>
      </c>
      <c r="F32" s="98">
        <f>SUM(F33:F35)</f>
        <v>723.79</v>
      </c>
      <c r="G32" s="6"/>
      <c r="H32" s="7">
        <f t="shared" si="0"/>
        <v>75.79349704172994</v>
      </c>
      <c r="L32" s="28"/>
      <c r="M32" s="45"/>
      <c r="N32" s="29"/>
      <c r="O32" s="30"/>
      <c r="P32" s="27"/>
      <c r="Q32" s="30"/>
      <c r="R32" s="27"/>
      <c r="S32" s="48"/>
    </row>
    <row r="33" spans="1:19" s="46" customFormat="1" ht="15.75">
      <c r="A33" s="49">
        <v>602</v>
      </c>
      <c r="B33" s="41" t="s">
        <v>275</v>
      </c>
      <c r="C33" s="102">
        <v>158</v>
      </c>
      <c r="D33" s="103"/>
      <c r="E33" s="102">
        <v>158</v>
      </c>
      <c r="F33" s="102">
        <v>92.35</v>
      </c>
      <c r="G33" s="14"/>
      <c r="H33" s="11">
        <f t="shared" si="0"/>
        <v>58.449367088607595</v>
      </c>
      <c r="L33" s="28"/>
      <c r="M33" s="45"/>
      <c r="N33" s="29"/>
      <c r="O33" s="30"/>
      <c r="P33" s="27"/>
      <c r="Q33" s="30"/>
      <c r="R33" s="27"/>
      <c r="S33" s="48"/>
    </row>
    <row r="34" spans="1:19" s="46" customFormat="1" ht="31.5">
      <c r="A34" s="49">
        <v>603</v>
      </c>
      <c r="B34" s="41" t="s">
        <v>276</v>
      </c>
      <c r="C34" s="102">
        <v>472.4</v>
      </c>
      <c r="D34" s="103"/>
      <c r="E34" s="102">
        <v>472.4</v>
      </c>
      <c r="F34" s="102">
        <v>306.89</v>
      </c>
      <c r="G34" s="14"/>
      <c r="H34" s="11">
        <f t="shared" si="0"/>
        <v>64.96401354784082</v>
      </c>
      <c r="L34" s="28"/>
      <c r="M34" s="45"/>
      <c r="N34" s="29"/>
      <c r="O34" s="30"/>
      <c r="P34" s="27"/>
      <c r="Q34" s="30"/>
      <c r="R34" s="27"/>
      <c r="S34" s="48"/>
    </row>
    <row r="35" spans="1:19" s="46" customFormat="1" ht="15.75">
      <c r="A35" s="49">
        <v>605</v>
      </c>
      <c r="B35" s="41" t="s">
        <v>277</v>
      </c>
      <c r="C35" s="102">
        <v>324.55</v>
      </c>
      <c r="D35" s="103"/>
      <c r="E35" s="102">
        <v>324.55</v>
      </c>
      <c r="F35" s="102">
        <v>324.55</v>
      </c>
      <c r="G35" s="14"/>
      <c r="H35" s="11">
        <f t="shared" si="0"/>
        <v>100</v>
      </c>
      <c r="L35" s="28"/>
      <c r="M35" s="45"/>
      <c r="N35" s="39"/>
      <c r="O35" s="30"/>
      <c r="P35" s="30"/>
      <c r="Q35" s="30"/>
      <c r="R35" s="27"/>
      <c r="S35" s="48"/>
    </row>
    <row r="36" spans="1:19" s="46" customFormat="1" ht="15.75">
      <c r="A36" s="4">
        <v>700</v>
      </c>
      <c r="B36" s="5" t="s">
        <v>278</v>
      </c>
      <c r="C36" s="98">
        <f>SUM(C37:C40)</f>
        <v>766327.0999999999</v>
      </c>
      <c r="D36" s="99"/>
      <c r="E36" s="98">
        <f>SUM(E37:E40)</f>
        <v>766827.0999999999</v>
      </c>
      <c r="F36" s="98">
        <f>SUM(F37:F40)</f>
        <v>760902.61</v>
      </c>
      <c r="G36" s="6"/>
      <c r="H36" s="7">
        <f t="shared" si="0"/>
        <v>99.22740210928906</v>
      </c>
      <c r="L36" s="28"/>
      <c r="M36" s="45"/>
      <c r="N36" s="29"/>
      <c r="O36" s="30"/>
      <c r="P36" s="27"/>
      <c r="Q36" s="30"/>
      <c r="R36" s="27"/>
      <c r="S36" s="48"/>
    </row>
    <row r="37" spans="1:19" s="46" customFormat="1" ht="15.75">
      <c r="A37" s="50">
        <v>701</v>
      </c>
      <c r="B37" s="41" t="s">
        <v>279</v>
      </c>
      <c r="C37" s="102">
        <v>272169.85</v>
      </c>
      <c r="D37" s="103"/>
      <c r="E37" s="102">
        <v>272669.85</v>
      </c>
      <c r="F37" s="102">
        <v>272588.98</v>
      </c>
      <c r="G37" s="14"/>
      <c r="H37" s="11">
        <f t="shared" si="0"/>
        <v>99.97034142205308</v>
      </c>
      <c r="L37" s="18"/>
      <c r="M37" s="19"/>
      <c r="N37" s="20"/>
      <c r="O37" s="20"/>
      <c r="P37" s="20"/>
      <c r="Q37" s="21"/>
      <c r="R37" s="27"/>
      <c r="S37" s="48"/>
    </row>
    <row r="38" spans="1:19" s="46" customFormat="1" ht="15.75">
      <c r="A38" s="50">
        <v>702</v>
      </c>
      <c r="B38" s="41" t="s">
        <v>280</v>
      </c>
      <c r="C38" s="102">
        <v>450312.97</v>
      </c>
      <c r="D38" s="103"/>
      <c r="E38" s="102">
        <v>450312.97</v>
      </c>
      <c r="F38" s="102">
        <v>444589.04</v>
      </c>
      <c r="G38" s="14"/>
      <c r="H38" s="11">
        <f t="shared" si="0"/>
        <v>98.72889959176615</v>
      </c>
      <c r="L38" s="51"/>
      <c r="M38" s="45"/>
      <c r="N38" s="29"/>
      <c r="O38" s="30"/>
      <c r="P38" s="27"/>
      <c r="Q38" s="30"/>
      <c r="R38" s="27"/>
      <c r="S38" s="48"/>
    </row>
    <row r="39" spans="1:19" s="46" customFormat="1" ht="15.75">
      <c r="A39" s="50">
        <v>707</v>
      </c>
      <c r="B39" s="41" t="s">
        <v>281</v>
      </c>
      <c r="C39" s="102">
        <v>19371.71</v>
      </c>
      <c r="D39" s="103"/>
      <c r="E39" s="102">
        <v>19371.71</v>
      </c>
      <c r="F39" s="102">
        <v>19323.2</v>
      </c>
      <c r="G39" s="14"/>
      <c r="H39" s="11">
        <f t="shared" si="0"/>
        <v>99.74958328407767</v>
      </c>
      <c r="L39" s="18"/>
      <c r="M39" s="19"/>
      <c r="N39" s="43"/>
      <c r="O39" s="21"/>
      <c r="P39" s="21"/>
      <c r="Q39" s="21"/>
      <c r="R39" s="27"/>
      <c r="S39" s="48"/>
    </row>
    <row r="40" spans="1:19" s="46" customFormat="1" ht="15.75">
      <c r="A40" s="50">
        <v>709</v>
      </c>
      <c r="B40" s="41" t="s">
        <v>282</v>
      </c>
      <c r="C40" s="102">
        <v>24472.57</v>
      </c>
      <c r="D40" s="103"/>
      <c r="E40" s="102">
        <v>24472.57</v>
      </c>
      <c r="F40" s="102">
        <v>24401.39</v>
      </c>
      <c r="G40" s="14"/>
      <c r="H40" s="11">
        <f t="shared" si="0"/>
        <v>99.70914374746911</v>
      </c>
      <c r="L40" s="52"/>
      <c r="M40" s="45"/>
      <c r="N40" s="39"/>
      <c r="O40" s="30"/>
      <c r="P40" s="27"/>
      <c r="Q40" s="30"/>
      <c r="R40" s="27"/>
      <c r="S40" s="48"/>
    </row>
    <row r="41" spans="1:19" s="46" customFormat="1" ht="15.75">
      <c r="A41" s="40">
        <v>800</v>
      </c>
      <c r="B41" s="5" t="s">
        <v>283</v>
      </c>
      <c r="C41" s="98">
        <f>SUM(C42:C43)</f>
        <v>66113.73</v>
      </c>
      <c r="D41" s="99"/>
      <c r="E41" s="98">
        <f>SUM(E42:E43)</f>
        <v>66113.73</v>
      </c>
      <c r="F41" s="98">
        <f>SUM(F42:F43)</f>
        <v>65986.82</v>
      </c>
      <c r="G41" s="6"/>
      <c r="H41" s="7">
        <f t="shared" si="0"/>
        <v>99.80804289819983</v>
      </c>
      <c r="L41" s="52"/>
      <c r="M41" s="45"/>
      <c r="N41" s="39"/>
      <c r="O41" s="30"/>
      <c r="P41" s="30"/>
      <c r="Q41" s="30"/>
      <c r="R41" s="27"/>
      <c r="S41" s="48"/>
    </row>
    <row r="42" spans="1:19" s="46" customFormat="1" ht="15.75">
      <c r="A42" s="50">
        <v>801</v>
      </c>
      <c r="B42" s="41" t="s">
        <v>284</v>
      </c>
      <c r="C42" s="102">
        <v>53464.17</v>
      </c>
      <c r="D42" s="103"/>
      <c r="E42" s="102">
        <v>53464.17</v>
      </c>
      <c r="F42" s="102">
        <v>53434.64</v>
      </c>
      <c r="G42" s="14"/>
      <c r="H42" s="11">
        <f t="shared" si="0"/>
        <v>99.94476674752455</v>
      </c>
      <c r="L42" s="52"/>
      <c r="M42" s="45"/>
      <c r="N42" s="39"/>
      <c r="O42" s="30"/>
      <c r="P42" s="30"/>
      <c r="Q42" s="30"/>
      <c r="R42" s="27"/>
      <c r="S42" s="48"/>
    </row>
    <row r="43" spans="1:19" s="46" customFormat="1" ht="15.75">
      <c r="A43" s="50">
        <v>804</v>
      </c>
      <c r="B43" s="41" t="s">
        <v>285</v>
      </c>
      <c r="C43" s="102">
        <v>12649.56</v>
      </c>
      <c r="D43" s="103"/>
      <c r="E43" s="102">
        <v>12649.56</v>
      </c>
      <c r="F43" s="102">
        <v>12552.18</v>
      </c>
      <c r="G43" s="14"/>
      <c r="H43" s="11">
        <f t="shared" si="0"/>
        <v>99.23017085179248</v>
      </c>
      <c r="L43" s="52"/>
      <c r="M43" s="45"/>
      <c r="N43" s="39"/>
      <c r="O43" s="30"/>
      <c r="P43" s="27"/>
      <c r="Q43" s="30"/>
      <c r="R43" s="27"/>
      <c r="S43" s="48"/>
    </row>
    <row r="44" spans="1:19" s="46" customFormat="1" ht="15.75">
      <c r="A44" s="53">
        <v>900</v>
      </c>
      <c r="B44" s="5" t="s">
        <v>286</v>
      </c>
      <c r="C44" s="98">
        <f>SUM(C45:C45)</f>
        <v>325.4</v>
      </c>
      <c r="D44" s="99"/>
      <c r="E44" s="98">
        <f>SUM(E45:E45)</f>
        <v>325.4</v>
      </c>
      <c r="F44" s="98">
        <f>SUM(F45:F45)</f>
        <v>319.85</v>
      </c>
      <c r="G44" s="6"/>
      <c r="H44" s="11">
        <f t="shared" si="0"/>
        <v>98.2944068838353</v>
      </c>
      <c r="L44" s="42"/>
      <c r="M44" s="19"/>
      <c r="N44" s="43"/>
      <c r="O44" s="21"/>
      <c r="P44" s="21"/>
      <c r="Q44" s="21"/>
      <c r="R44" s="27"/>
      <c r="S44" s="48"/>
    </row>
    <row r="45" spans="1:19" s="46" customFormat="1" ht="15.75">
      <c r="A45" s="50">
        <v>909</v>
      </c>
      <c r="B45" s="41" t="s">
        <v>287</v>
      </c>
      <c r="C45" s="102">
        <v>325.4</v>
      </c>
      <c r="D45" s="103"/>
      <c r="E45" s="102">
        <v>325.4</v>
      </c>
      <c r="F45" s="102">
        <v>319.85</v>
      </c>
      <c r="G45" s="14"/>
      <c r="H45" s="11">
        <f t="shared" si="0"/>
        <v>98.2944068838353</v>
      </c>
      <c r="L45" s="52"/>
      <c r="M45" s="45"/>
      <c r="N45" s="39"/>
      <c r="O45" s="30"/>
      <c r="P45" s="30"/>
      <c r="Q45" s="30"/>
      <c r="R45" s="27"/>
      <c r="S45" s="48"/>
    </row>
    <row r="46" spans="1:19" s="46" customFormat="1" ht="15.75">
      <c r="A46" s="54">
        <v>1000</v>
      </c>
      <c r="B46" s="5" t="s">
        <v>288</v>
      </c>
      <c r="C46" s="98">
        <f>SUM(C47:C50)</f>
        <v>112336.68000000001</v>
      </c>
      <c r="D46" s="99"/>
      <c r="E46" s="98">
        <f>SUM(E47:E50)</f>
        <v>115767.37999999999</v>
      </c>
      <c r="F46" s="98">
        <f>SUM(F47:F50)</f>
        <v>111411.83000000002</v>
      </c>
      <c r="G46" s="6"/>
      <c r="H46" s="7">
        <f t="shared" si="0"/>
        <v>96.2376707497397</v>
      </c>
      <c r="L46" s="52"/>
      <c r="M46" s="45"/>
      <c r="N46" s="39"/>
      <c r="O46" s="30"/>
      <c r="P46" s="30"/>
      <c r="Q46" s="30"/>
      <c r="R46" s="27"/>
      <c r="S46" s="48"/>
    </row>
    <row r="47" spans="1:19" s="46" customFormat="1" ht="15.75">
      <c r="A47" s="55">
        <v>1001</v>
      </c>
      <c r="B47" s="41" t="s">
        <v>289</v>
      </c>
      <c r="C47" s="102">
        <v>6155.41</v>
      </c>
      <c r="D47" s="103"/>
      <c r="E47" s="102">
        <v>6155.41</v>
      </c>
      <c r="F47" s="102">
        <v>6071.3</v>
      </c>
      <c r="G47" s="14"/>
      <c r="H47" s="11">
        <f t="shared" si="0"/>
        <v>98.6335597466294</v>
      </c>
      <c r="L47" s="56"/>
      <c r="M47" s="19"/>
      <c r="N47" s="43"/>
      <c r="O47" s="21"/>
      <c r="P47" s="22"/>
      <c r="Q47" s="21"/>
      <c r="R47" s="27"/>
      <c r="S47" s="48"/>
    </row>
    <row r="48" spans="1:19" s="46" customFormat="1" ht="15.75">
      <c r="A48" s="55">
        <v>1002</v>
      </c>
      <c r="B48" s="41" t="s">
        <v>290</v>
      </c>
      <c r="C48" s="102">
        <v>2272.8</v>
      </c>
      <c r="D48" s="103"/>
      <c r="E48" s="102">
        <v>2272.8</v>
      </c>
      <c r="F48" s="102">
        <v>2272.8</v>
      </c>
      <c r="G48" s="14"/>
      <c r="H48" s="11">
        <f t="shared" si="0"/>
        <v>100</v>
      </c>
      <c r="L48" s="52"/>
      <c r="M48" s="45"/>
      <c r="N48" s="39"/>
      <c r="O48" s="30"/>
      <c r="P48" s="30"/>
      <c r="Q48" s="30"/>
      <c r="R48" s="27"/>
      <c r="S48" s="48"/>
    </row>
    <row r="49" spans="1:19" s="57" customFormat="1" ht="15.75">
      <c r="A49" s="55">
        <v>1003</v>
      </c>
      <c r="B49" s="41" t="s">
        <v>291</v>
      </c>
      <c r="C49" s="102">
        <v>99581.58</v>
      </c>
      <c r="D49" s="103"/>
      <c r="E49" s="102">
        <v>103012.28</v>
      </c>
      <c r="F49" s="102">
        <v>99210.35</v>
      </c>
      <c r="G49" s="14"/>
      <c r="H49" s="11">
        <f t="shared" si="0"/>
        <v>96.30924584913566</v>
      </c>
      <c r="L49" s="58"/>
      <c r="M49" s="19"/>
      <c r="N49" s="43"/>
      <c r="O49" s="21"/>
      <c r="P49" s="22"/>
      <c r="Q49" s="21"/>
      <c r="R49" s="27"/>
      <c r="S49" s="59"/>
    </row>
    <row r="50" spans="1:19" s="46" customFormat="1" ht="15.75">
      <c r="A50" s="55">
        <v>1006</v>
      </c>
      <c r="B50" s="41" t="s">
        <v>292</v>
      </c>
      <c r="C50" s="102">
        <v>4326.89</v>
      </c>
      <c r="D50" s="103"/>
      <c r="E50" s="102">
        <v>4326.89</v>
      </c>
      <c r="F50" s="102">
        <v>3857.38</v>
      </c>
      <c r="G50" s="14"/>
      <c r="H50" s="11">
        <f t="shared" si="0"/>
        <v>89.14901927250288</v>
      </c>
      <c r="L50" s="60"/>
      <c r="M50" s="45"/>
      <c r="N50" s="39"/>
      <c r="O50" s="30"/>
      <c r="P50" s="27"/>
      <c r="Q50" s="30"/>
      <c r="R50" s="27"/>
      <c r="S50" s="48"/>
    </row>
    <row r="51" spans="1:19" s="46" customFormat="1" ht="15.75">
      <c r="A51" s="54">
        <v>1100</v>
      </c>
      <c r="B51" s="5" t="s">
        <v>293</v>
      </c>
      <c r="C51" s="98">
        <f>SUM(C52:C52)</f>
        <v>14577.92</v>
      </c>
      <c r="D51" s="99"/>
      <c r="E51" s="98">
        <f>SUM(E52:E52)</f>
        <v>14577.92</v>
      </c>
      <c r="F51" s="98">
        <f>SUM(F52:F52)</f>
        <v>14428.48</v>
      </c>
      <c r="G51" s="6"/>
      <c r="H51" s="7">
        <f t="shared" si="0"/>
        <v>98.97488804987267</v>
      </c>
      <c r="L51" s="60"/>
      <c r="M51" s="45"/>
      <c r="N51" s="39"/>
      <c r="O51" s="30"/>
      <c r="P51" s="30"/>
      <c r="Q51" s="30"/>
      <c r="R51" s="27"/>
      <c r="S51" s="48"/>
    </row>
    <row r="52" spans="1:19" s="46" customFormat="1" ht="15.75">
      <c r="A52" s="55">
        <v>1101</v>
      </c>
      <c r="B52" s="41" t="s">
        <v>294</v>
      </c>
      <c r="C52" s="102">
        <v>14577.92</v>
      </c>
      <c r="D52" s="103"/>
      <c r="E52" s="102">
        <v>14577.92</v>
      </c>
      <c r="F52" s="102">
        <v>14428.48</v>
      </c>
      <c r="G52" s="14"/>
      <c r="H52" s="11">
        <f t="shared" si="0"/>
        <v>98.97488804987267</v>
      </c>
      <c r="L52" s="60"/>
      <c r="M52" s="45"/>
      <c r="N52" s="39"/>
      <c r="O52" s="30"/>
      <c r="P52" s="27"/>
      <c r="Q52" s="30"/>
      <c r="R52" s="27"/>
      <c r="S52" s="48"/>
    </row>
    <row r="53" spans="1:19" s="46" customFormat="1" ht="15.75">
      <c r="A53" s="54">
        <v>1200</v>
      </c>
      <c r="B53" s="5" t="s">
        <v>295</v>
      </c>
      <c r="C53" s="98">
        <f>SUM(C54+C55)</f>
        <v>3938.19</v>
      </c>
      <c r="D53" s="99"/>
      <c r="E53" s="98">
        <f>SUM(E54+E55)</f>
        <v>3938.19</v>
      </c>
      <c r="F53" s="98">
        <f>SUM(F54+F55)</f>
        <v>3938.19</v>
      </c>
      <c r="G53" s="6"/>
      <c r="H53" s="7">
        <f t="shared" si="0"/>
        <v>100</v>
      </c>
      <c r="L53" s="60"/>
      <c r="M53" s="45"/>
      <c r="N53" s="39"/>
      <c r="O53" s="30"/>
      <c r="P53" s="30"/>
      <c r="Q53" s="30"/>
      <c r="R53" s="27"/>
      <c r="S53" s="48"/>
    </row>
    <row r="54" spans="1:19" s="46" customFormat="1" ht="15.75">
      <c r="A54" s="55">
        <v>1201</v>
      </c>
      <c r="B54" s="41" t="s">
        <v>296</v>
      </c>
      <c r="C54" s="102">
        <v>1938.19</v>
      </c>
      <c r="D54" s="103"/>
      <c r="E54" s="102">
        <v>1938.19</v>
      </c>
      <c r="F54" s="102">
        <v>1938.19</v>
      </c>
      <c r="G54" s="14"/>
      <c r="H54" s="11">
        <f t="shared" si="0"/>
        <v>100</v>
      </c>
      <c r="L54" s="58"/>
      <c r="M54" s="19"/>
      <c r="N54" s="43"/>
      <c r="O54" s="21"/>
      <c r="P54" s="21"/>
      <c r="Q54" s="21"/>
      <c r="R54" s="27"/>
      <c r="S54" s="48"/>
    </row>
    <row r="55" spans="1:19" s="46" customFormat="1" ht="15.75">
      <c r="A55" s="55">
        <v>1202</v>
      </c>
      <c r="B55" s="41" t="s">
        <v>297</v>
      </c>
      <c r="C55" s="102">
        <v>2000</v>
      </c>
      <c r="D55" s="103"/>
      <c r="E55" s="102">
        <v>2000</v>
      </c>
      <c r="F55" s="102">
        <v>2000</v>
      </c>
      <c r="G55" s="14"/>
      <c r="H55" s="11">
        <f t="shared" si="0"/>
        <v>100</v>
      </c>
      <c r="L55" s="60"/>
      <c r="M55" s="45"/>
      <c r="N55" s="39"/>
      <c r="O55" s="30"/>
      <c r="P55" s="27"/>
      <c r="Q55" s="30"/>
      <c r="R55" s="27"/>
      <c r="S55" s="48"/>
    </row>
    <row r="56" spans="1:19" s="46" customFormat="1" ht="31.5">
      <c r="A56" s="54">
        <v>1300</v>
      </c>
      <c r="B56" s="5" t="s">
        <v>298</v>
      </c>
      <c r="C56" s="98">
        <f>SUM(C57)</f>
        <v>11.45</v>
      </c>
      <c r="D56" s="99"/>
      <c r="E56" s="98">
        <f>SUM(E57)</f>
        <v>11.45</v>
      </c>
      <c r="F56" s="98">
        <f>SUM(F57)</f>
        <v>11.17</v>
      </c>
      <c r="G56" s="6"/>
      <c r="H56" s="7">
        <f t="shared" si="0"/>
        <v>97.55458515283844</v>
      </c>
      <c r="L56" s="58"/>
      <c r="M56" s="19"/>
      <c r="N56" s="43"/>
      <c r="O56" s="21"/>
      <c r="P56" s="21"/>
      <c r="Q56" s="21"/>
      <c r="R56" s="27"/>
      <c r="S56" s="48"/>
    </row>
    <row r="57" spans="1:19" s="46" customFormat="1" ht="31.5">
      <c r="A57" s="55">
        <v>1301</v>
      </c>
      <c r="B57" s="41" t="s">
        <v>299</v>
      </c>
      <c r="C57" s="102">
        <v>11.45</v>
      </c>
      <c r="D57" s="103"/>
      <c r="E57" s="102">
        <v>11.45</v>
      </c>
      <c r="F57" s="102">
        <v>11.17</v>
      </c>
      <c r="G57" s="6"/>
      <c r="H57" s="11">
        <f t="shared" si="0"/>
        <v>97.55458515283844</v>
      </c>
      <c r="L57" s="60"/>
      <c r="M57" s="45"/>
      <c r="N57" s="39"/>
      <c r="O57" s="30"/>
      <c r="P57" s="27"/>
      <c r="Q57" s="30"/>
      <c r="R57" s="27"/>
      <c r="S57" s="48"/>
    </row>
    <row r="58" spans="1:19" ht="15.75">
      <c r="A58" s="61"/>
      <c r="B58" s="62" t="s">
        <v>300</v>
      </c>
      <c r="C58" s="98">
        <f>SUM(C6+C15+C20+C27+C32+C36+C41+C44+C46+C51+C53+C56)</f>
        <v>1314848.4599999995</v>
      </c>
      <c r="D58" s="98">
        <f>SUM(D6+D15+D20+D27+D32+D36+D41+D44+D46+D51+D53+D56)</f>
        <v>0</v>
      </c>
      <c r="E58" s="98">
        <f>SUM(E6+E15+E20+E27+E32+E36+E41+E44+E46+E51+E53+E56)</f>
        <v>1318779.1599999995</v>
      </c>
      <c r="F58" s="98">
        <f>SUM(F6+F15+F20+F27+F32+F36+F41+F44+F46+F51+F53+F56)</f>
        <v>1294448.6</v>
      </c>
      <c r="G58" s="63"/>
      <c r="H58" s="7">
        <f t="shared" si="0"/>
        <v>98.15506942041765</v>
      </c>
      <c r="L58" s="60"/>
      <c r="M58" s="45"/>
      <c r="N58" s="29"/>
      <c r="O58" s="30"/>
      <c r="P58" s="27"/>
      <c r="Q58" s="30"/>
      <c r="R58" s="27"/>
      <c r="S58" s="17"/>
    </row>
    <row r="59" spans="1:19" ht="15.75">
      <c r="A59" s="2"/>
      <c r="B59" s="2"/>
      <c r="C59" s="2"/>
      <c r="D59" s="2"/>
      <c r="E59" s="2"/>
      <c r="F59" s="64"/>
      <c r="G59" s="2"/>
      <c r="H59" s="2"/>
      <c r="L59" s="58"/>
      <c r="M59" s="19"/>
      <c r="N59" s="43"/>
      <c r="O59" s="21"/>
      <c r="P59" s="21"/>
      <c r="Q59" s="21"/>
      <c r="R59" s="27"/>
      <c r="S59" s="17"/>
    </row>
    <row r="60" spans="12:19" ht="15">
      <c r="L60" s="66"/>
      <c r="M60" s="66"/>
      <c r="N60" s="66"/>
      <c r="O60" s="66"/>
      <c r="P60" s="66"/>
      <c r="Q60" s="66"/>
      <c r="R60" s="66"/>
      <c r="S60" s="17"/>
    </row>
    <row r="61" spans="1:19" ht="15" customHeight="1">
      <c r="A61" s="184" t="s">
        <v>417</v>
      </c>
      <c r="B61" s="184"/>
      <c r="C61" s="184"/>
      <c r="D61" s="184"/>
      <c r="E61" s="184"/>
      <c r="F61" s="184"/>
      <c r="G61" s="184"/>
      <c r="H61" s="184"/>
      <c r="L61" s="66"/>
      <c r="M61" s="66"/>
      <c r="N61" s="66"/>
      <c r="O61" s="66"/>
      <c r="P61" s="66"/>
      <c r="Q61" s="66"/>
      <c r="R61" s="66"/>
      <c r="S61" s="17"/>
    </row>
    <row r="62" spans="1:19" ht="15.75">
      <c r="A62" s="184"/>
      <c r="B62" s="184"/>
      <c r="C62" s="184"/>
      <c r="D62" s="184"/>
      <c r="E62" s="184"/>
      <c r="F62" s="184"/>
      <c r="G62" s="184"/>
      <c r="H62" s="184"/>
      <c r="L62" s="67"/>
      <c r="M62" s="67"/>
      <c r="N62" s="67"/>
      <c r="O62" s="67"/>
      <c r="P62" s="67"/>
      <c r="Q62" s="67"/>
      <c r="R62" s="67"/>
      <c r="S62" s="17"/>
    </row>
    <row r="63" spans="1:19" ht="12.75" customHeight="1">
      <c r="A63" s="184"/>
      <c r="B63" s="184"/>
      <c r="C63" s="184"/>
      <c r="D63" s="184"/>
      <c r="E63" s="184"/>
      <c r="F63" s="184"/>
      <c r="G63" s="184"/>
      <c r="H63" s="184"/>
      <c r="L63" s="17"/>
      <c r="M63" s="17"/>
      <c r="N63" s="17"/>
      <c r="O63" s="17"/>
      <c r="P63" s="17"/>
      <c r="Q63" s="17"/>
      <c r="R63" s="17"/>
      <c r="S63" s="17"/>
    </row>
    <row r="64" spans="1:19" ht="44.25" customHeight="1">
      <c r="A64" s="184"/>
      <c r="B64" s="184"/>
      <c r="C64" s="184"/>
      <c r="D64" s="184"/>
      <c r="E64" s="184"/>
      <c r="F64" s="184"/>
      <c r="G64" s="184"/>
      <c r="H64" s="184"/>
      <c r="L64" s="68"/>
      <c r="M64" s="68"/>
      <c r="N64" s="68"/>
      <c r="O64" s="68"/>
      <c r="P64" s="68"/>
      <c r="Q64" s="68"/>
      <c r="R64" s="68"/>
      <c r="S64" s="17"/>
    </row>
    <row r="65" spans="1:19" ht="12.75" customHeight="1" hidden="1">
      <c r="A65" s="184"/>
      <c r="B65" s="184"/>
      <c r="C65" s="184"/>
      <c r="D65" s="184"/>
      <c r="E65" s="184"/>
      <c r="F65" s="184"/>
      <c r="G65" s="184"/>
      <c r="H65" s="184"/>
      <c r="L65" s="68"/>
      <c r="M65" s="68"/>
      <c r="N65" s="68"/>
      <c r="O65" s="68"/>
      <c r="P65" s="68"/>
      <c r="Q65" s="68"/>
      <c r="R65" s="68"/>
      <c r="S65" s="17"/>
    </row>
    <row r="66" spans="12:19" ht="12.75" customHeight="1">
      <c r="L66" s="68"/>
      <c r="M66" s="68"/>
      <c r="N66" s="68"/>
      <c r="O66" s="68"/>
      <c r="P66" s="68"/>
      <c r="Q66" s="68"/>
      <c r="R66" s="68"/>
      <c r="S66" s="17"/>
    </row>
    <row r="67" spans="12:19" ht="12.75" customHeight="1">
      <c r="L67" s="68"/>
      <c r="M67" s="68"/>
      <c r="N67" s="68"/>
      <c r="O67" s="68"/>
      <c r="P67" s="68"/>
      <c r="Q67" s="68"/>
      <c r="R67" s="68"/>
      <c r="S67" s="17"/>
    </row>
    <row r="68" spans="12:19" ht="12.75" customHeight="1">
      <c r="L68" s="68"/>
      <c r="M68" s="68"/>
      <c r="N68" s="68"/>
      <c r="O68" s="68"/>
      <c r="P68" s="68"/>
      <c r="Q68" s="68"/>
      <c r="R68" s="68"/>
      <c r="S68" s="17"/>
    </row>
    <row r="69" spans="12:19" ht="15">
      <c r="L69" s="17"/>
      <c r="M69" s="17"/>
      <c r="N69" s="17"/>
      <c r="O69" s="17"/>
      <c r="P69" s="17"/>
      <c r="Q69" s="17"/>
      <c r="R69" s="17"/>
      <c r="S69" s="17"/>
    </row>
  </sheetData>
  <mergeCells count="4">
    <mergeCell ref="A1:H1"/>
    <mergeCell ref="A2:H2"/>
    <mergeCell ref="F3:H3"/>
    <mergeCell ref="A61:H65"/>
  </mergeCells>
  <printOptions/>
  <pageMargins left="0.7086614173228347" right="0.25" top="0.26" bottom="0.49" header="0.16" footer="0.55"/>
  <pageSetup fitToHeight="2"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2:I23"/>
  <sheetViews>
    <sheetView workbookViewId="0" topLeftCell="A3">
      <selection activeCell="E24" sqref="E24"/>
    </sheetView>
  </sheetViews>
  <sheetFormatPr defaultColWidth="9.140625" defaultRowHeight="15"/>
  <cols>
    <col min="2" max="2" width="43.421875" style="0" customWidth="1"/>
    <col min="3" max="3" width="31.28125" style="0" customWidth="1"/>
    <col min="4" max="4" width="13.140625" style="0" customWidth="1"/>
    <col min="5" max="5" width="12.8515625" style="0" customWidth="1"/>
    <col min="6" max="6" width="14.00390625" style="0" customWidth="1"/>
  </cols>
  <sheetData>
    <row r="2" spans="1:9" ht="15.75" customHeight="1">
      <c r="A2" s="185" t="s">
        <v>308</v>
      </c>
      <c r="B2" s="185"/>
      <c r="C2" s="185"/>
      <c r="D2" s="185"/>
      <c r="E2" s="185"/>
      <c r="F2" s="185"/>
      <c r="G2" s="76"/>
      <c r="H2" s="76"/>
      <c r="I2" s="76"/>
    </row>
    <row r="3" spans="1:9" ht="15.75">
      <c r="A3" s="185"/>
      <c r="B3" s="185"/>
      <c r="C3" s="185"/>
      <c r="D3" s="185"/>
      <c r="E3" s="185"/>
      <c r="F3" s="185"/>
      <c r="G3" s="76"/>
      <c r="H3" s="76"/>
      <c r="I3" s="76"/>
    </row>
    <row r="4" spans="1:6" ht="15.75">
      <c r="A4" s="186" t="s">
        <v>413</v>
      </c>
      <c r="B4" s="186"/>
      <c r="C4" s="186"/>
      <c r="D4" s="186"/>
      <c r="E4" s="186"/>
      <c r="F4" s="186"/>
    </row>
    <row r="5" spans="1:6" ht="76.5">
      <c r="A5" s="79" t="s">
        <v>309</v>
      </c>
      <c r="B5" s="79" t="s">
        <v>310</v>
      </c>
      <c r="C5" s="79" t="s">
        <v>311</v>
      </c>
      <c r="D5" s="79" t="s">
        <v>363</v>
      </c>
      <c r="E5" s="77" t="s">
        <v>414</v>
      </c>
      <c r="F5" s="77" t="s">
        <v>364</v>
      </c>
    </row>
    <row r="6" spans="1:6" ht="15">
      <c r="A6" s="80">
        <v>1</v>
      </c>
      <c r="B6" s="81">
        <v>2</v>
      </c>
      <c r="C6" s="81">
        <v>3</v>
      </c>
      <c r="D6" s="80">
        <v>4</v>
      </c>
      <c r="E6" s="78"/>
      <c r="F6" s="78"/>
    </row>
    <row r="7" spans="1:6" ht="31.5">
      <c r="A7" s="82" t="s">
        <v>312</v>
      </c>
      <c r="B7" s="83" t="s">
        <v>313</v>
      </c>
      <c r="C7" s="84" t="s">
        <v>314</v>
      </c>
      <c r="D7" s="107">
        <f>SUM(D8)</f>
        <v>0</v>
      </c>
      <c r="E7" s="107">
        <f>SUM(E8)</f>
        <v>-69127.56</v>
      </c>
      <c r="F7" s="91" t="s">
        <v>365</v>
      </c>
    </row>
    <row r="8" spans="1:6" ht="47.25">
      <c r="A8" s="82" t="s">
        <v>315</v>
      </c>
      <c r="B8" s="83" t="s">
        <v>316</v>
      </c>
      <c r="C8" s="84" t="s">
        <v>317</v>
      </c>
      <c r="D8" s="107">
        <f>SUM(D9+D14+D23)</f>
        <v>0</v>
      </c>
      <c r="E8" s="107">
        <f>SUM(E9+E14+E23)</f>
        <v>-69127.56</v>
      </c>
      <c r="F8" s="91" t="s">
        <v>365</v>
      </c>
    </row>
    <row r="9" spans="1:6" ht="31.5">
      <c r="A9" s="85" t="s">
        <v>318</v>
      </c>
      <c r="B9" s="86" t="s">
        <v>319</v>
      </c>
      <c r="C9" s="87" t="s">
        <v>320</v>
      </c>
      <c r="D9" s="108">
        <f>SUM(D10-D12)</f>
        <v>0</v>
      </c>
      <c r="E9" s="108">
        <f>SUM(E10-E12)</f>
        <v>0</v>
      </c>
      <c r="F9" s="91" t="s">
        <v>365</v>
      </c>
    </row>
    <row r="10" spans="1:6" ht="49.5" customHeight="1">
      <c r="A10" s="85" t="s">
        <v>321</v>
      </c>
      <c r="B10" s="86" t="s">
        <v>322</v>
      </c>
      <c r="C10" s="87" t="s">
        <v>323</v>
      </c>
      <c r="D10" s="108">
        <v>0</v>
      </c>
      <c r="E10" s="108">
        <f>SUM(E11)</f>
        <v>0</v>
      </c>
      <c r="F10" s="90" t="s">
        <v>365</v>
      </c>
    </row>
    <row r="11" spans="1:6" ht="47.25">
      <c r="A11" s="85" t="s">
        <v>324</v>
      </c>
      <c r="B11" s="86" t="s">
        <v>325</v>
      </c>
      <c r="C11" s="87" t="s">
        <v>326</v>
      </c>
      <c r="D11" s="108">
        <v>0</v>
      </c>
      <c r="E11" s="109">
        <v>0</v>
      </c>
      <c r="F11" s="90" t="s">
        <v>365</v>
      </c>
    </row>
    <row r="12" spans="1:6" ht="47.25">
      <c r="A12" s="85" t="s">
        <v>327</v>
      </c>
      <c r="B12" s="86" t="s">
        <v>328</v>
      </c>
      <c r="C12" s="87" t="s">
        <v>329</v>
      </c>
      <c r="D12" s="108">
        <v>0</v>
      </c>
      <c r="E12" s="108">
        <f>SUM(E13)</f>
        <v>0</v>
      </c>
      <c r="F12" s="90" t="s">
        <v>365</v>
      </c>
    </row>
    <row r="13" spans="1:6" ht="47.25">
      <c r="A13" s="85" t="s">
        <v>330</v>
      </c>
      <c r="B13" s="86" t="s">
        <v>331</v>
      </c>
      <c r="C13" s="88" t="s">
        <v>332</v>
      </c>
      <c r="D13" s="108">
        <v>0</v>
      </c>
      <c r="E13" s="109">
        <v>0</v>
      </c>
      <c r="F13" s="90" t="s">
        <v>365</v>
      </c>
    </row>
    <row r="14" spans="1:6" ht="47.25">
      <c r="A14" s="85" t="s">
        <v>333</v>
      </c>
      <c r="B14" s="86" t="s">
        <v>334</v>
      </c>
      <c r="C14" s="87" t="s">
        <v>335</v>
      </c>
      <c r="D14" s="108">
        <f>SUM(D15-D17)</f>
        <v>-4676.91</v>
      </c>
      <c r="E14" s="108">
        <f>SUM(E15-E17)</f>
        <v>-4676.91</v>
      </c>
      <c r="F14" s="90">
        <f>E14/D14</f>
        <v>1</v>
      </c>
    </row>
    <row r="15" spans="1:6" ht="63">
      <c r="A15" s="85" t="s">
        <v>336</v>
      </c>
      <c r="B15" s="86" t="s">
        <v>337</v>
      </c>
      <c r="C15" s="87" t="s">
        <v>338</v>
      </c>
      <c r="D15" s="108">
        <f>SUM(D16)</f>
        <v>0</v>
      </c>
      <c r="E15" s="108">
        <f>SUM(E16)</f>
        <v>0</v>
      </c>
      <c r="F15" s="90" t="s">
        <v>365</v>
      </c>
    </row>
    <row r="16" spans="1:6" ht="63">
      <c r="A16" s="85" t="s">
        <v>339</v>
      </c>
      <c r="B16" s="86" t="s">
        <v>340</v>
      </c>
      <c r="C16" s="87" t="s">
        <v>341</v>
      </c>
      <c r="D16" s="108">
        <v>0</v>
      </c>
      <c r="E16" s="109">
        <v>0</v>
      </c>
      <c r="F16" s="90" t="s">
        <v>365</v>
      </c>
    </row>
    <row r="17" spans="1:6" ht="78.75">
      <c r="A17" s="85" t="s">
        <v>342</v>
      </c>
      <c r="B17" s="86" t="s">
        <v>343</v>
      </c>
      <c r="C17" s="87" t="s">
        <v>344</v>
      </c>
      <c r="D17" s="108">
        <f>SUM(D18)</f>
        <v>4676.91</v>
      </c>
      <c r="E17" s="108">
        <f>SUM(E18)</f>
        <v>4676.91</v>
      </c>
      <c r="F17" s="90">
        <f>E18/D18</f>
        <v>1</v>
      </c>
    </row>
    <row r="18" spans="1:6" ht="69" customHeight="1">
      <c r="A18" s="85" t="s">
        <v>345</v>
      </c>
      <c r="B18" s="89" t="s">
        <v>346</v>
      </c>
      <c r="C18" s="87" t="s">
        <v>347</v>
      </c>
      <c r="D18" s="108">
        <v>4676.91</v>
      </c>
      <c r="E18" s="109">
        <v>4676.91</v>
      </c>
      <c r="F18" s="90">
        <f>E18/D18</f>
        <v>1</v>
      </c>
    </row>
    <row r="19" spans="1:6" ht="47.25">
      <c r="A19" s="85" t="s">
        <v>348</v>
      </c>
      <c r="B19" s="86" t="s">
        <v>349</v>
      </c>
      <c r="C19" s="87" t="s">
        <v>350</v>
      </c>
      <c r="D19" s="108">
        <f>SUM(D20)</f>
        <v>0</v>
      </c>
      <c r="E19" s="108">
        <f>SUM(E20)</f>
        <v>0</v>
      </c>
      <c r="F19" s="90" t="s">
        <v>365</v>
      </c>
    </row>
    <row r="20" spans="1:6" ht="127.5" customHeight="1">
      <c r="A20" s="85" t="s">
        <v>351</v>
      </c>
      <c r="B20" s="89" t="s">
        <v>352</v>
      </c>
      <c r="C20" s="87" t="s">
        <v>353</v>
      </c>
      <c r="D20" s="108">
        <v>0</v>
      </c>
      <c r="E20" s="109">
        <v>0</v>
      </c>
      <c r="F20" s="90" t="s">
        <v>365</v>
      </c>
    </row>
    <row r="21" spans="1:6" ht="51" customHeight="1">
      <c r="A21" s="85" t="s">
        <v>354</v>
      </c>
      <c r="B21" s="86" t="s">
        <v>355</v>
      </c>
      <c r="C21" s="87" t="s">
        <v>356</v>
      </c>
      <c r="D21" s="108">
        <f>SUM(D22)</f>
        <v>0</v>
      </c>
      <c r="E21" s="108">
        <f>SUM(E22)</f>
        <v>0</v>
      </c>
      <c r="F21" s="90" t="s">
        <v>365</v>
      </c>
    </row>
    <row r="22" spans="1:6" ht="67.5" customHeight="1">
      <c r="A22" s="85" t="s">
        <v>357</v>
      </c>
      <c r="B22" s="86" t="s">
        <v>358</v>
      </c>
      <c r="C22" s="87" t="s">
        <v>359</v>
      </c>
      <c r="D22" s="108">
        <v>0</v>
      </c>
      <c r="E22" s="110">
        <v>0</v>
      </c>
      <c r="F22" s="90" t="s">
        <v>365</v>
      </c>
    </row>
    <row r="23" spans="1:6" ht="34.5" customHeight="1">
      <c r="A23" s="85" t="s">
        <v>360</v>
      </c>
      <c r="B23" s="86" t="s">
        <v>361</v>
      </c>
      <c r="C23" s="87" t="s">
        <v>362</v>
      </c>
      <c r="D23" s="108">
        <v>4676.91</v>
      </c>
      <c r="E23" s="111">
        <v>-64450.65</v>
      </c>
      <c r="F23" s="91" t="s">
        <v>365</v>
      </c>
    </row>
  </sheetData>
  <mergeCells count="2">
    <mergeCell ref="A2:F3"/>
    <mergeCell ref="A4: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copies="0" r:id="rId1"/>
</worksheet>
</file>

<file path=xl/worksheets/sheet4.xml><?xml version="1.0" encoding="utf-8"?>
<worksheet xmlns="http://schemas.openxmlformats.org/spreadsheetml/2006/main" xmlns:r="http://schemas.openxmlformats.org/officeDocument/2006/relationships">
  <sheetPr>
    <pageSetUpPr fitToPage="1"/>
  </sheetPr>
  <dimension ref="B2:C8"/>
  <sheetViews>
    <sheetView workbookViewId="0" topLeftCell="A1">
      <selection activeCell="C8" sqref="C8"/>
    </sheetView>
  </sheetViews>
  <sheetFormatPr defaultColWidth="9.140625" defaultRowHeight="15"/>
  <cols>
    <col min="2" max="2" width="49.421875" style="0" customWidth="1"/>
    <col min="3" max="3" width="34.8515625" style="0" customWidth="1"/>
  </cols>
  <sheetData>
    <row r="2" spans="2:3" ht="18" customHeight="1">
      <c r="B2" s="187" t="s">
        <v>303</v>
      </c>
      <c r="C2" s="187"/>
    </row>
    <row r="3" spans="2:3" s="1" customFormat="1" ht="19.5" customHeight="1">
      <c r="B3" s="187" t="s">
        <v>304</v>
      </c>
      <c r="C3" s="187"/>
    </row>
    <row r="4" spans="2:3" ht="15.75">
      <c r="B4" s="188" t="s">
        <v>415</v>
      </c>
      <c r="C4" s="188"/>
    </row>
    <row r="5" spans="2:3" ht="42.75">
      <c r="B5" s="69" t="s">
        <v>301</v>
      </c>
      <c r="C5" s="70" t="s">
        <v>302</v>
      </c>
    </row>
    <row r="6" spans="2:3" ht="15">
      <c r="B6" s="71" t="s">
        <v>305</v>
      </c>
      <c r="C6" s="97">
        <v>9482.8</v>
      </c>
    </row>
    <row r="8" ht="15">
      <c r="C8" s="1" t="s">
        <v>170</v>
      </c>
    </row>
  </sheetData>
  <mergeCells count="3">
    <mergeCell ref="B2:C2"/>
    <mergeCell ref="B3:C3"/>
    <mergeCell ref="B4:C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copies="0" r:id="rId1"/>
</worksheet>
</file>

<file path=xl/worksheets/sheet5.xml><?xml version="1.0" encoding="utf-8"?>
<worksheet xmlns="http://schemas.openxmlformats.org/spreadsheetml/2006/main" xmlns:r="http://schemas.openxmlformats.org/officeDocument/2006/relationships">
  <dimension ref="B2:C5"/>
  <sheetViews>
    <sheetView tabSelected="1" workbookViewId="0" topLeftCell="A1">
      <selection activeCell="C10" sqref="C10"/>
    </sheetView>
  </sheetViews>
  <sheetFormatPr defaultColWidth="9.140625" defaultRowHeight="15"/>
  <cols>
    <col min="2" max="2" width="54.00390625" style="0" customWidth="1"/>
    <col min="3" max="3" width="17.8515625" style="0" customWidth="1"/>
  </cols>
  <sheetData>
    <row r="2" spans="2:3" ht="61.5" customHeight="1">
      <c r="B2" s="189" t="s">
        <v>307</v>
      </c>
      <c r="C2" s="189"/>
    </row>
    <row r="3" spans="2:3" ht="15.75">
      <c r="B3" s="188" t="s">
        <v>413</v>
      </c>
      <c r="C3" s="188"/>
    </row>
    <row r="4" spans="2:3" ht="38.25">
      <c r="B4" s="74" t="s">
        <v>301</v>
      </c>
      <c r="C4" s="75" t="s">
        <v>302</v>
      </c>
    </row>
    <row r="5" spans="2:3" ht="29.25" customHeight="1">
      <c r="B5" s="72" t="s">
        <v>306</v>
      </c>
      <c r="C5" s="73">
        <v>0</v>
      </c>
    </row>
  </sheetData>
  <mergeCells count="2">
    <mergeCell ref="B2:C2"/>
    <mergeCell ref="B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VedunovaAA</dc:creator>
  <cp:keywords/>
  <dc:description/>
  <cp:lastModifiedBy>ivanovaoi</cp:lastModifiedBy>
  <cp:lastPrinted>2017-01-12T03:25:58Z</cp:lastPrinted>
  <dcterms:created xsi:type="dcterms:W3CDTF">2015-01-16T05:02:30Z</dcterms:created>
  <dcterms:modified xsi:type="dcterms:W3CDTF">2017-01-16T10:40:09Z</dcterms:modified>
  <cp:category/>
  <cp:version/>
  <cp:contentType/>
  <cp:contentStatus/>
</cp:coreProperties>
</file>