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 activeTab="3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44525"/>
</workbook>
</file>

<file path=xl/calcChain.xml><?xml version="1.0" encoding="utf-8"?>
<calcChain xmlns="http://schemas.openxmlformats.org/spreadsheetml/2006/main">
  <c r="E165" i="4" l="1"/>
  <c r="H12" i="14"/>
  <c r="C74" i="4" l="1"/>
  <c r="D74" i="4"/>
  <c r="F74" i="4" s="1"/>
  <c r="F75" i="4"/>
  <c r="F164" i="4"/>
  <c r="F163" i="4"/>
  <c r="D162" i="4"/>
  <c r="F162" i="4" s="1"/>
  <c r="C162" i="4"/>
  <c r="F161" i="4"/>
  <c r="D160" i="4"/>
  <c r="C160" i="4"/>
  <c r="C159" i="4"/>
  <c r="F159" i="4" s="1"/>
  <c r="C158" i="4"/>
  <c r="E158" i="4" s="1"/>
  <c r="D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D144" i="4"/>
  <c r="E144" i="4" s="1"/>
  <c r="C144" i="4"/>
  <c r="F143" i="4"/>
  <c r="E143" i="4"/>
  <c r="F141" i="4"/>
  <c r="E141" i="4"/>
  <c r="F140" i="4"/>
  <c r="E140" i="4"/>
  <c r="F139" i="4"/>
  <c r="E139" i="4"/>
  <c r="F138" i="4"/>
  <c r="E138" i="4"/>
  <c r="D137" i="4"/>
  <c r="C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D129" i="4"/>
  <c r="C129" i="4"/>
  <c r="C128" i="4"/>
  <c r="F128" i="4" s="1"/>
  <c r="C127" i="4"/>
  <c r="E127" i="4" s="1"/>
  <c r="D126" i="4"/>
  <c r="F123" i="4"/>
  <c r="F122" i="4"/>
  <c r="F121" i="4"/>
  <c r="F120" i="4"/>
  <c r="D119" i="4"/>
  <c r="C119" i="4"/>
  <c r="C118" i="4" s="1"/>
  <c r="F117" i="4"/>
  <c r="F116" i="4"/>
  <c r="F115" i="4"/>
  <c r="F114" i="4"/>
  <c r="F113" i="4"/>
  <c r="F112" i="4"/>
  <c r="F111" i="4"/>
  <c r="F110" i="4"/>
  <c r="D109" i="4"/>
  <c r="C109" i="4"/>
  <c r="F108" i="4"/>
  <c r="E108" i="4"/>
  <c r="F107" i="4"/>
  <c r="E107" i="4"/>
  <c r="F106" i="4"/>
  <c r="D105" i="4"/>
  <c r="C105" i="4"/>
  <c r="F104" i="4"/>
  <c r="F103" i="4"/>
  <c r="F102" i="4"/>
  <c r="E102" i="4"/>
  <c r="F101" i="4"/>
  <c r="E101" i="4"/>
  <c r="D100" i="4"/>
  <c r="C100" i="4"/>
  <c r="F99" i="4"/>
  <c r="F98" i="4"/>
  <c r="E98" i="4"/>
  <c r="F97" i="4"/>
  <c r="F96" i="4"/>
  <c r="D95" i="4"/>
  <c r="C95" i="4"/>
  <c r="F94" i="4"/>
  <c r="F93" i="4"/>
  <c r="F92" i="4"/>
  <c r="F91" i="4"/>
  <c r="F90" i="4"/>
  <c r="F89" i="4"/>
  <c r="F88" i="4"/>
  <c r="D87" i="4"/>
  <c r="C87" i="4"/>
  <c r="F86" i="4"/>
  <c r="F85" i="4"/>
  <c r="D84" i="4"/>
  <c r="F84" i="4" s="1"/>
  <c r="C84" i="4"/>
  <c r="F83" i="4"/>
  <c r="F81" i="4"/>
  <c r="E81" i="4"/>
  <c r="D80" i="4"/>
  <c r="F80" i="4" s="1"/>
  <c r="C80" i="4"/>
  <c r="F79" i="4"/>
  <c r="F78" i="4"/>
  <c r="E78" i="4"/>
  <c r="F77" i="4"/>
  <c r="D76" i="4"/>
  <c r="C76" i="4"/>
  <c r="F72" i="4"/>
  <c r="F71" i="4"/>
  <c r="F70" i="4"/>
  <c r="F69" i="4"/>
  <c r="F68" i="4"/>
  <c r="F67" i="4"/>
  <c r="D66" i="4"/>
  <c r="C66" i="4"/>
  <c r="F65" i="4"/>
  <c r="D64" i="4"/>
  <c r="C64" i="4"/>
  <c r="C63" i="4" s="1"/>
  <c r="F62" i="4"/>
  <c r="E62" i="4"/>
  <c r="D61" i="4"/>
  <c r="C61" i="4"/>
  <c r="F59" i="4"/>
  <c r="E59" i="4"/>
  <c r="F58" i="4"/>
  <c r="E58" i="4"/>
  <c r="F57" i="4"/>
  <c r="E57" i="4"/>
  <c r="F56" i="4"/>
  <c r="E56" i="4"/>
  <c r="D55" i="4"/>
  <c r="F55" i="4" s="1"/>
  <c r="C55" i="4"/>
  <c r="C54" i="4" s="1"/>
  <c r="F53" i="4"/>
  <c r="E53" i="4"/>
  <c r="F52" i="4"/>
  <c r="E52" i="4"/>
  <c r="F51" i="4"/>
  <c r="E51" i="4"/>
  <c r="D50" i="4"/>
  <c r="C50" i="4"/>
  <c r="F49" i="4"/>
  <c r="E49" i="4"/>
  <c r="F48" i="4"/>
  <c r="E48" i="4"/>
  <c r="D47" i="4"/>
  <c r="C47" i="4"/>
  <c r="F46" i="4"/>
  <c r="F45" i="4"/>
  <c r="E45" i="4"/>
  <c r="D44" i="4"/>
  <c r="F44" i="4" s="1"/>
  <c r="C44" i="4"/>
  <c r="E44" i="4" s="1"/>
  <c r="F43" i="4"/>
  <c r="E43" i="4"/>
  <c r="D42" i="4"/>
  <c r="C42" i="4"/>
  <c r="F41" i="4"/>
  <c r="E41" i="4"/>
  <c r="D40" i="4"/>
  <c r="C40" i="4"/>
  <c r="F38" i="4"/>
  <c r="F37" i="4"/>
  <c r="E37" i="4"/>
  <c r="D36" i="4"/>
  <c r="F36" i="4" s="1"/>
  <c r="C36" i="4"/>
  <c r="F35" i="4"/>
  <c r="E35" i="4"/>
  <c r="F34" i="4"/>
  <c r="E34" i="4"/>
  <c r="D33" i="4"/>
  <c r="C33" i="4"/>
  <c r="C32" i="4"/>
  <c r="E32" i="4" s="1"/>
  <c r="D31" i="4"/>
  <c r="F29" i="4"/>
  <c r="E29" i="4"/>
  <c r="D28" i="4"/>
  <c r="C28" i="4"/>
  <c r="F27" i="4"/>
  <c r="E27" i="4"/>
  <c r="D26" i="4"/>
  <c r="C26" i="4"/>
  <c r="F25" i="4"/>
  <c r="E25" i="4"/>
  <c r="D24" i="4"/>
  <c r="E24" i="4" s="1"/>
  <c r="C24" i="4"/>
  <c r="F23" i="4"/>
  <c r="F22" i="4"/>
  <c r="E22" i="4"/>
  <c r="F21" i="4"/>
  <c r="F20" i="4"/>
  <c r="E20" i="4"/>
  <c r="D19" i="4"/>
  <c r="D18" i="4" s="1"/>
  <c r="C19" i="4"/>
  <c r="C18" i="4" s="1"/>
  <c r="F17" i="4"/>
  <c r="E17" i="4"/>
  <c r="F16" i="4"/>
  <c r="E16" i="4"/>
  <c r="F15" i="4"/>
  <c r="E15" i="4"/>
  <c r="F14" i="4"/>
  <c r="E14" i="4"/>
  <c r="F13" i="4"/>
  <c r="F12" i="4" s="1"/>
  <c r="E13" i="4"/>
  <c r="D12" i="4"/>
  <c r="C12" i="4"/>
  <c r="D11" i="4"/>
  <c r="C11" i="4"/>
  <c r="F10" i="4"/>
  <c r="E10" i="4"/>
  <c r="F9" i="4"/>
  <c r="E9" i="4"/>
  <c r="F8" i="4"/>
  <c r="E8" i="4"/>
  <c r="F7" i="4"/>
  <c r="E7" i="4"/>
  <c r="D6" i="4"/>
  <c r="D5" i="4" s="1"/>
  <c r="C6" i="4"/>
  <c r="F6" i="4" s="1"/>
  <c r="E17" i="15"/>
  <c r="E59" i="14"/>
  <c r="E56" i="14"/>
  <c r="E53" i="14"/>
  <c r="E48" i="14"/>
  <c r="E46" i="14"/>
  <c r="E43" i="14"/>
  <c r="E37" i="14"/>
  <c r="E33" i="14"/>
  <c r="E28" i="14"/>
  <c r="E20" i="14"/>
  <c r="E15" i="14"/>
  <c r="E6" i="14"/>
  <c r="F28" i="4" l="1"/>
  <c r="F11" i="4"/>
  <c r="C5" i="4"/>
  <c r="F40" i="4"/>
  <c r="F76" i="4"/>
  <c r="E18" i="4"/>
  <c r="D54" i="4"/>
  <c r="E137" i="4"/>
  <c r="E11" i="4"/>
  <c r="F160" i="4"/>
  <c r="F66" i="4"/>
  <c r="E5" i="4"/>
  <c r="E12" i="4"/>
  <c r="C73" i="4"/>
  <c r="F109" i="4"/>
  <c r="F137" i="4"/>
  <c r="E6" i="4"/>
  <c r="F24" i="4"/>
  <c r="F42" i="4"/>
  <c r="E50" i="4"/>
  <c r="F64" i="4"/>
  <c r="C31" i="4"/>
  <c r="C30" i="4" s="1"/>
  <c r="F119" i="4"/>
  <c r="F5" i="4"/>
  <c r="E26" i="4"/>
  <c r="C39" i="4"/>
  <c r="C60" i="4"/>
  <c r="E76" i="4"/>
  <c r="E28" i="4"/>
  <c r="F33" i="4"/>
  <c r="E40" i="4"/>
  <c r="E47" i="4"/>
  <c r="F50" i="4"/>
  <c r="F54" i="4"/>
  <c r="F61" i="4"/>
  <c r="C82" i="4"/>
  <c r="C157" i="4"/>
  <c r="E157" i="4" s="1"/>
  <c r="E159" i="4"/>
  <c r="E19" i="4"/>
  <c r="F47" i="4"/>
  <c r="F87" i="4"/>
  <c r="E100" i="4"/>
  <c r="F105" i="4"/>
  <c r="F129" i="4"/>
  <c r="F157" i="4"/>
  <c r="E80" i="4"/>
  <c r="D82" i="4"/>
  <c r="F82" i="4" s="1"/>
  <c r="F95" i="4"/>
  <c r="F127" i="4"/>
  <c r="C142" i="4"/>
  <c r="D30" i="4"/>
  <c r="E33" i="4"/>
  <c r="E36" i="4"/>
  <c r="E54" i="4"/>
  <c r="E61" i="4"/>
  <c r="E31" i="4"/>
  <c r="F32" i="4"/>
  <c r="E42" i="4"/>
  <c r="D63" i="4"/>
  <c r="D73" i="4"/>
  <c r="F100" i="4"/>
  <c r="C126" i="4"/>
  <c r="E128" i="4"/>
  <c r="E129" i="4"/>
  <c r="F158" i="4"/>
  <c r="F18" i="4"/>
  <c r="F19" i="4"/>
  <c r="F26" i="4"/>
  <c r="D39" i="4"/>
  <c r="D142" i="4"/>
  <c r="F144" i="4"/>
  <c r="E55" i="4"/>
  <c r="D118" i="4"/>
  <c r="F118" i="4" s="1"/>
  <c r="E61" i="14"/>
  <c r="H23" i="14"/>
  <c r="H24" i="14"/>
  <c r="C4" i="4" l="1"/>
  <c r="F31" i="4"/>
  <c r="E82" i="4"/>
  <c r="F142" i="4"/>
  <c r="E142" i="4"/>
  <c r="C125" i="4"/>
  <c r="C124" i="4" s="1"/>
  <c r="F126" i="4"/>
  <c r="E126" i="4"/>
  <c r="D60" i="4"/>
  <c r="D4" i="4" s="1"/>
  <c r="F63" i="4"/>
  <c r="E30" i="4"/>
  <c r="F30" i="4"/>
  <c r="D125" i="4"/>
  <c r="E39" i="4"/>
  <c r="F39" i="4"/>
  <c r="F73" i="4"/>
  <c r="E73" i="4"/>
  <c r="F53" i="14"/>
  <c r="C53" i="14"/>
  <c r="H55" i="14"/>
  <c r="C165" i="4" l="1"/>
  <c r="F4" i="4"/>
  <c r="E4" i="4"/>
  <c r="F125" i="4"/>
  <c r="F124" i="4" s="1"/>
  <c r="E125" i="4"/>
  <c r="D124" i="4"/>
  <c r="E124" i="4" s="1"/>
  <c r="E60" i="4"/>
  <c r="F60" i="4"/>
  <c r="D12" i="15"/>
  <c r="D165" i="4" l="1"/>
  <c r="F165" i="4" s="1"/>
  <c r="E15" i="15"/>
  <c r="H10" i="14"/>
  <c r="C20" i="14" l="1"/>
  <c r="D10" i="15" l="1"/>
  <c r="D9" i="15" l="1"/>
  <c r="H40" i="14"/>
  <c r="F33" i="14"/>
  <c r="F59" i="14"/>
  <c r="D15" i="15" l="1"/>
  <c r="H60" i="14" l="1"/>
  <c r="H58" i="14"/>
  <c r="H57" i="14"/>
  <c r="H54" i="14"/>
  <c r="H52" i="14"/>
  <c r="H51" i="14"/>
  <c r="H50" i="14"/>
  <c r="H49" i="14"/>
  <c r="H47" i="14"/>
  <c r="H45" i="14"/>
  <c r="H44" i="14"/>
  <c r="H42" i="14"/>
  <c r="H41" i="14"/>
  <c r="H39" i="14"/>
  <c r="H38" i="14"/>
  <c r="H36" i="14"/>
  <c r="H35" i="14"/>
  <c r="H34" i="14"/>
  <c r="H32" i="14"/>
  <c r="H31" i="14"/>
  <c r="H30" i="14"/>
  <c r="H29" i="14"/>
  <c r="H27" i="14"/>
  <c r="H26" i="14"/>
  <c r="H25" i="14"/>
  <c r="H22" i="14"/>
  <c r="H21" i="14"/>
  <c r="H19" i="14"/>
  <c r="H18" i="14"/>
  <c r="H17" i="14"/>
  <c r="H8" i="14"/>
  <c r="H14" i="14"/>
  <c r="H11" i="14"/>
  <c r="H9" i="14"/>
  <c r="H7" i="14"/>
  <c r="H59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59" i="14"/>
  <c r="F56" i="14"/>
  <c r="C56" i="14"/>
  <c r="F48" i="14"/>
  <c r="C48" i="14"/>
  <c r="F46" i="14"/>
  <c r="C46" i="14"/>
  <c r="F43" i="14"/>
  <c r="C43" i="14"/>
  <c r="F37" i="14"/>
  <c r="C37" i="14"/>
  <c r="D33" i="14"/>
  <c r="D61" i="14" s="1"/>
  <c r="C33" i="14"/>
  <c r="F28" i="14"/>
  <c r="C28" i="14"/>
  <c r="F20" i="14"/>
  <c r="F15" i="14"/>
  <c r="C15" i="14"/>
  <c r="F6" i="14"/>
  <c r="C6" i="14"/>
  <c r="C61" i="14" l="1"/>
  <c r="E9" i="15"/>
  <c r="E8" i="15" s="1"/>
  <c r="E7" i="15" s="1"/>
  <c r="H56" i="14"/>
  <c r="H46" i="14"/>
  <c r="H33" i="14"/>
  <c r="H53" i="14"/>
  <c r="H43" i="14"/>
  <c r="H48" i="14"/>
  <c r="H37" i="14"/>
  <c r="H28" i="14"/>
  <c r="H20" i="14"/>
  <c r="H15" i="14"/>
  <c r="H6" i="14"/>
  <c r="D7" i="15"/>
  <c r="F61" i="14"/>
  <c r="H61" i="14" l="1"/>
  <c r="F14" i="15"/>
</calcChain>
</file>

<file path=xl/sharedStrings.xml><?xml version="1.0" encoding="utf-8"?>
<sst xmlns="http://schemas.openxmlformats.org/spreadsheetml/2006/main" count="485" uniqueCount="432">
  <si>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</si>
  <si>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</si>
  <si>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</si>
  <si>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</si>
  <si>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</si>
  <si>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</si>
  <si>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</si>
  <si>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</si>
  <si>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</si>
  <si>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</si>
  <si>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</si>
  <si>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</si>
  <si>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</si>
  <si>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</si>
  <si>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</si>
  <si>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</si>
  <si>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</si>
  <si>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</si>
  <si>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</si>
  <si>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</si>
  <si>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</si>
  <si>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</si>
  <si>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</si>
  <si>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</si>
  <si>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</si>
  <si>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</si>
  <si>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</si>
  <si>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</si>
  <si>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</si>
  <si>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</si>
  <si>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</si>
  <si>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</si>
  <si>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</si>
  <si>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</si>
  <si>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</si>
  <si>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</si>
  <si>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</si>
  <si>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</si>
  <si>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</si>
  <si>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</si>
  <si>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</si>
  <si>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</si>
  <si>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</si>
  <si>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</si>
  <si>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</si>
  <si>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</si>
  <si>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</si>
  <si>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</si>
  <si>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</si>
  <si>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</si>
  <si>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</si>
  <si>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</si>
  <si>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</si>
  <si>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</si>
  <si>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</si>
  <si>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</si>
  <si>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</si>
  <si>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</si>
  <si>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</si>
  <si>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</si>
  <si>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</si>
  <si>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</si>
  <si>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</si>
  <si>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</si>
  <si>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</si>
  <si>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</si>
  <si>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</si>
  <si>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</si>
  <si>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</si>
  <si>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</si>
  <si>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</si>
  <si>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</si>
  <si>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</si>
  <si>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</si>
  <si>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</si>
  <si>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</si>
  <si>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</si>
  <si>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</si>
  <si>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</si>
  <si>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</si>
  <si>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</si>
  <si>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</si>
  <si>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</si>
  <si>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</si>
  <si>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</si>
  <si>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</si>
  <si>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</si>
  <si>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</si>
  <si>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</si>
  <si>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</si>
  <si>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</si>
  <si>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</si>
  <si>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</si>
  <si>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</si>
  <si>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</si>
  <si>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</si>
  <si>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</si>
  <si>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</si>
  <si>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</si>
  <si>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</si>
  <si>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</si>
  <si>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</si>
  <si>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</si>
  <si>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</si>
  <si>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</si>
  <si>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</si>
  <si>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</si>
  <si>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</si>
  <si>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</si>
  <si>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</si>
  <si>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</si>
  <si>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</si>
  <si>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</si>
  <si>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</si>
  <si>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</si>
  <si>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</si>
  <si>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</si>
  <si>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</si>
  <si>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</si>
  <si>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</si>
  <si>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</si>
  <si>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</si>
  <si>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</si>
  <si>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</si>
  <si>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</si>
  <si>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</si>
  <si>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</si>
  <si>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</si>
  <si>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</si>
  <si>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</si>
  <si>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</si>
  <si>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</si>
  <si>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</si>
  <si>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</si>
  <si>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</si>
  <si>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</si>
  <si>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</si>
  <si>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</si>
  <si>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</si>
  <si>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</si>
  <si>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</si>
  <si>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</si>
  <si>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</si>
  <si>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</si>
  <si>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</si>
  <si>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</si>
  <si>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</si>
  <si>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</si>
  <si>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</si>
  <si>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</si>
  <si>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</si>
  <si>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</si>
  <si>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</si>
  <si>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</si>
  <si>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</si>
  <si>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</si>
  <si>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</si>
  <si>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</si>
  <si>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</si>
  <si>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</si>
  <si>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</si>
  <si>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</si>
  <si>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</si>
  <si>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</si>
  <si>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</si>
  <si>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</si>
  <si>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</si>
  <si>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</si>
  <si>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</si>
  <si>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</si>
  <si>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</si>
  <si>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</si>
  <si>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</si>
  <si>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</si>
  <si>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</si>
  <si>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</si>
  <si>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</si>
  <si>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</si>
  <si>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</si>
  <si>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</si>
  <si>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</si>
  <si>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</si>
  <si>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</si>
  <si>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</si>
  <si>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</si>
  <si>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</si>
  <si>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</si>
  <si>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</si>
  <si>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</si>
  <si>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</si>
  <si>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</si>
  <si>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</si>
  <si>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</si>
  <si>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</si>
  <si>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</si>
  <si>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</si>
  <si>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</si>
  <si>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</si>
  <si>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</si>
  <si>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</si>
  <si>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</si>
  <si>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</si>
  <si>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</si>
  <si>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</si>
  <si>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</si>
  <si>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</si>
  <si>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</si>
  <si>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</si>
  <si>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</si>
  <si>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Рост, снижение (+, -) в тыс. руб.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</si>
  <si>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</si>
  <si>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</si>
  <si>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</si>
  <si>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</si>
  <si>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</si>
  <si>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</si>
  <si>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</si>
  <si>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</si>
  <si>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</si>
  <si>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</si>
  <si>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</si>
  <si>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</si>
  <si>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</si>
  <si>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</si>
  <si>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</si>
  <si>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</si>
  <si>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</si>
  <si>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</si>
  <si>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</si>
  <si>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</si>
  <si>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</si>
  <si>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</si>
  <si>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</si>
  <si>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Сумма бюджетных назначений на 2020 год (в тыс.руб.)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</si>
  <si>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</si>
  <si>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</si>
  <si>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</si>
  <si>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</si>
  <si>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</si>
  <si>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</si>
  <si>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</si>
  <si>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</si>
  <si>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</si>
  <si>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</si>
  <si>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</si>
  <si>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</si>
  <si>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</si>
  <si>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</si>
  <si>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</si>
  <si>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</si>
  <si>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</si>
  <si>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</si>
  <si>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</si>
  <si>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</si>
  <si>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</si>
  <si>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</si>
  <si>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</si>
  <si>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</si>
  <si>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</si>
  <si>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</si>
  <si>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</si>
  <si>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</si>
  <si>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</si>
  <si>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</si>
  <si>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</si>
  <si>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</si>
  <si>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902  1  11  09044  04  0008  120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</si>
  <si>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рекламной конструкции, а также плата за право на заключение указанных договоров)</t>
  </si>
  <si>
    <t>902  1  11  09044  04  0005  120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</si>
  <si>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размещение нестационарного торгового объекта, а также плата за право на заключение указанных договоров)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</si>
  <si>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</si>
  <si>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</si>
  <si>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000  1  12  01000  01  0000  120</t>
  </si>
  <si>
    <t>Плата за размещение отходов производства</t>
  </si>
  <si>
    <t>048  1  12  01042  01  6000  120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</si>
  <si>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</si>
  <si>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</si>
  <si>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</si>
  <si>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</si>
  <si>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</si>
  <si>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</si>
  <si>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</si>
  <si>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</si>
  <si>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</si>
  <si>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</si>
  <si>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</si>
  <si>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</si>
  <si>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</si>
  <si>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</si>
  <si>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</si>
  <si>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</si>
  <si>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</si>
  <si>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</si>
  <si>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</si>
  <si>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037 1  16  07090  04  0000  140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</si>
  <si>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</si>
  <si>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</si>
  <si>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</si>
  <si>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</si>
  <si>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</si>
  <si>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</si>
  <si>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</si>
  <si>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</si>
  <si>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</si>
  <si>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</si>
  <si>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</si>
  <si>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000  1  17  05000  00  0000  180</t>
  </si>
  <si>
    <t>Прочие неналоговые доходы</t>
  </si>
  <si>
    <t>Дотации бюджетам бюджетной системы Российской Федерации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</si>
  <si>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</si>
  <si>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</si>
  <si>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</si>
  <si>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</si>
  <si>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</si>
  <si>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</si>
  <si>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</si>
  <si>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</si>
  <si>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</si>
  <si>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</si>
  <si>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</si>
  <si>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</si>
  <si>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</si>
  <si>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</si>
  <si>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</si>
  <si>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</si>
  <si>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</si>
  <si>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</si>
  <si>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</si>
  <si>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</si>
  <si>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</si>
  <si>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</si>
  <si>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</si>
  <si>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</si>
  <si>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</si>
  <si>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</si>
  <si>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</si>
  <si>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</si>
  <si>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</si>
  <si>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</si>
  <si>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</si>
  <si>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</si>
  <si>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</si>
  <si>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r>
      <t>Доходы от сдачи в аренду имущества, составляющего казну городских округов (за исключением земельных участков)  (</t>
    </r>
    <r>
      <rPr>
        <sz val="10"/>
        <color indexed="12"/>
        <rFont val="Times New Roman"/>
        <family val="1"/>
        <charset val="204"/>
      </rPr>
      <t>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</si>
  <si>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</si>
  <si>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</si>
  <si>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t>901  1  13  02994  04  0001  130</t>
  </si>
  <si>
    <t>906  1  13  02994  04  0001  130</t>
  </si>
  <si>
    <t>906  1  13  02994  04  0006  130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</si>
  <si>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</si>
  <si>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</si>
  <si>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  </r>
    <r>
      <rPr>
        <sz val="10"/>
        <color indexed="12"/>
        <rFont val="Times New Roman"/>
        <family val="1"/>
        <charset val="204"/>
      </rPr>
      <t>(доходы от реализации объектов нежилого фонда)</t>
    </r>
  </si>
  <si>
    <t>902  1  14  02043  04  0002  410</t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</si>
  <si>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  </r>
    <r>
      <rPr>
        <sz val="10"/>
        <color indexed="12"/>
        <rFont val="Times New Roman"/>
        <family val="1"/>
        <charset val="204"/>
      </rPr>
      <t>(прочие доходы от реализации иного имущества,)</t>
    </r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</si>
  <si>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</si>
  <si>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</si>
  <si>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</si>
  <si>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</si>
  <si>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</si>
  <si>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</si>
  <si>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</si>
  <si>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</si>
  <si>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</si>
  <si>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</si>
  <si>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</si>
  <si>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</si>
  <si>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</si>
  <si>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</si>
  <si>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</si>
  <si>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</si>
  <si>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</si>
  <si>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</si>
  <si>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</si>
  <si>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</si>
  <si>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</si>
  <si>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901  1  17  05040  04  0000  180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</si>
  <si>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</si>
  <si>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</si>
  <si>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</si>
  <si>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</si>
  <si>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</si>
  <si>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</si>
  <si>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</si>
  <si>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</si>
  <si>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</si>
  <si>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</si>
  <si>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</si>
  <si>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</si>
  <si>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</si>
  <si>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</si>
  <si>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>901  2  02  25497 04  0000  150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</si>
  <si>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</si>
  <si>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</si>
  <si>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</si>
  <si>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</si>
  <si>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</si>
  <si>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</si>
  <si>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</si>
  <si>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Лесное  хозяйство</t>
  </si>
  <si>
    <t>Исполнение бюджета Невьянского городского округа по состоянию на 01.04.2020 г.</t>
  </si>
  <si>
    <t>Сумма фактического поступления на 01.04.2020 г. (в тыс.руб.)</t>
  </si>
  <si>
    <t>000  1  03  20000  01  0000 110</t>
  </si>
  <si>
    <t>Акцизы по подакцизным товарам (продукции), производимым на территории Российской Федерации</t>
  </si>
  <si>
    <t>902  1  08  07150  01  1000  110</t>
  </si>
  <si>
    <r>
      <t>Прочие доходы от компенсации затрат бюджетов городских округов</t>
    </r>
    <r>
      <rPr>
        <sz val="10"/>
        <color theme="3" tint="0.39997558519241921"/>
        <rFont val="Times New Roman"/>
        <family val="1"/>
        <charset val="204"/>
      </rPr>
      <t xml:space="preserve"> (в части возврата дебиторской задолженности прошлых лет)</t>
    </r>
    <r>
      <rPr>
        <sz val="10"/>
        <color theme="8" tint="-0.249977111117893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</si>
  <si>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r>
      <t xml:space="preserve">Прочие доходы от компенсации затрат бюджетов городских округов  </t>
    </r>
    <r>
      <rPr>
        <sz val="10"/>
        <color theme="3" tint="0.39997558519241921"/>
        <rFont val="Times New Roman"/>
        <family val="1"/>
        <charset val="204"/>
      </rPr>
      <t>(в части возврата дебиторской задолженности прошлых лет)</t>
    </r>
  </si>
  <si>
    <t>908  1 13  02994  04  0001  130</t>
  </si>
  <si>
    <r>
      <t xml:space="preserve">Прочие доходы от компенсации затрат бюджетов городских округов </t>
    </r>
    <r>
      <rPr>
        <sz val="10"/>
        <color rgb="FF0070C0"/>
        <rFont val="Times New Roman"/>
        <family val="1"/>
        <charset val="204"/>
      </rPr>
      <t>(в части возврата дебиторской задолженности прошлых лет)</t>
    </r>
  </si>
  <si>
    <t>912  1  13  02994  04  0001  130</t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</si>
  <si>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(возврат бюджетных средств в связи с невыполнением муниципального задания бюджетными и автономными учреждениями)</t>
    </r>
  </si>
  <si>
    <t>901  1  13  02994  04  0007  130</t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</si>
  <si>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(прочие доходы)</t>
    </r>
    <r>
      <rPr>
        <sz val="10"/>
        <rFont val="Times New Roman"/>
        <family val="1"/>
        <charset val="204"/>
      </rPr>
      <t xml:space="preserve">
</t>
    </r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</si>
  <si>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</si>
  <si>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</si>
  <si>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</si>
  <si>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</si>
  <si>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</si>
  <si>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</si>
  <si>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</si>
  <si>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</si>
  <si>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</si>
  <si>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</si>
  <si>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</si>
  <si>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Невыясненные поступления, зачисляемые в бюджеты городских округов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</si>
  <si>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</si>
  <si>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</si>
  <si>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</si>
  <si>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 01.04.2020 г.</t>
  </si>
  <si>
    <t>Исполнение на 01.04.2020г., в тысячах рублей</t>
  </si>
  <si>
    <t>на  01.04.2020 г.</t>
  </si>
  <si>
    <t xml:space="preserve"> по состоянию на 01.04.2020 года</t>
  </si>
  <si>
    <t>Исполнено    на 01.04.2020г., в тыс. руб.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</si>
  <si>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2 744,62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</si>
</sst>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6" fillId="2" borderId="4"/>
    <xf numFmtId="4" fontId="37" fillId="0" borderId="5">
      <alignment horizontal="right" vertical="top" shrinkToFit="1"/>
    </xf>
    <xf numFmtId="0" fontId="45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6" fontId="1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vertical="top"/>
    </xf>
    <xf numFmtId="4" fontId="25" fillId="0" borderId="2" xfId="0" applyNumberFormat="1" applyFont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40" fillId="0" borderId="0" xfId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vertical="top" wrapText="1"/>
    </xf>
    <xf numFmtId="4" fontId="10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justify" vertical="top" wrapText="1"/>
    </xf>
    <xf numFmtId="4" fontId="32" fillId="0" borderId="1" xfId="0" applyNumberFormat="1" applyFont="1" applyFill="1" applyBorder="1" applyAlignment="1">
      <alignment shrinkToFit="1"/>
    </xf>
    <xf numFmtId="4" fontId="4" fillId="0" borderId="1" xfId="0" applyNumberFormat="1" applyFont="1" applyFill="1" applyBorder="1" applyAlignment="1"/>
    <xf numFmtId="4" fontId="2" fillId="0" borderId="1" xfId="3" applyNumberFormat="1" applyFont="1" applyFill="1" applyBorder="1" applyAlignment="1">
      <alignment horizontal="center"/>
    </xf>
    <xf numFmtId="4" fontId="2" fillId="0" borderId="1" xfId="3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justify" vertical="top"/>
    </xf>
    <xf numFmtId="4" fontId="32" fillId="0" borderId="1" xfId="0" applyNumberFormat="1" applyFont="1" applyFill="1" applyBorder="1" applyAlignment="1">
      <alignment horizontal="right" shrinkToFit="1"/>
    </xf>
    <xf numFmtId="0" fontId="2" fillId="0" borderId="1" xfId="1" applyNumberFormat="1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center"/>
    </xf>
    <xf numFmtId="0" fontId="35" fillId="0" borderId="1" xfId="3" applyFont="1" applyFill="1" applyBorder="1" applyAlignment="1">
      <alignment horizontal="justify" vertical="top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32" fillId="0" borderId="1" xfId="8" applyNumberFormat="1" applyFont="1" applyFill="1" applyBorder="1" applyAlignment="1" applyProtection="1">
      <alignment horizontal="left" vertical="center"/>
    </xf>
    <xf numFmtId="0" fontId="32" fillId="0" borderId="1" xfId="9" applyNumberFormat="1" applyFont="1" applyFill="1" applyBorder="1" applyAlignment="1" applyProtection="1">
      <alignment vertical="top" wrapText="1"/>
    </xf>
    <xf numFmtId="0" fontId="2" fillId="0" borderId="1" xfId="3" applyNumberFormat="1" applyFont="1" applyFill="1" applyBorder="1" applyAlignment="1">
      <alignment horizontal="justify" vertical="top" wrapText="1"/>
    </xf>
    <xf numFmtId="0" fontId="35" fillId="0" borderId="1" xfId="0" applyNumberFormat="1" applyFont="1" applyFill="1" applyBorder="1" applyAlignment="1">
      <alignment vertical="top" wrapText="1"/>
    </xf>
    <xf numFmtId="49" fontId="34" fillId="0" borderId="1" xfId="8" applyNumberFormat="1" applyFont="1" applyFill="1" applyBorder="1" applyAlignment="1" applyProtection="1">
      <alignment horizontal="left" vertical="center" shrinkToFit="1"/>
    </xf>
    <xf numFmtId="0" fontId="34" fillId="0" borderId="1" xfId="8" applyFont="1" applyFill="1" applyBorder="1" applyAlignment="1">
      <alignment horizontal="left" vertical="top" wrapText="1" shrinkToFit="1"/>
    </xf>
    <xf numFmtId="4" fontId="3" fillId="0" borderId="1" xfId="3" applyNumberFormat="1" applyFont="1" applyFill="1" applyBorder="1" applyAlignment="1">
      <alignment horizontal="right"/>
    </xf>
    <xf numFmtId="0" fontId="3" fillId="0" borderId="1" xfId="10" applyFont="1" applyFill="1" applyBorder="1" applyAlignment="1">
      <alignment wrapText="1"/>
    </xf>
    <xf numFmtId="49" fontId="32" fillId="0" borderId="1" xfId="8" applyNumberFormat="1" applyFont="1" applyFill="1" applyBorder="1" applyAlignment="1" applyProtection="1">
      <alignment horizontal="left" vertical="center" shrinkToFit="1"/>
    </xf>
    <xf numFmtId="0" fontId="2" fillId="0" borderId="1" xfId="10" applyFont="1" applyFill="1" applyBorder="1" applyAlignment="1">
      <alignment wrapText="1"/>
    </xf>
    <xf numFmtId="0" fontId="32" fillId="0" borderId="1" xfId="8" applyFont="1" applyFill="1" applyBorder="1" applyAlignment="1">
      <alignment horizontal="left" vertical="top" wrapText="1" shrinkToFi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34" fillId="0" borderId="1" xfId="8" applyNumberFormat="1" applyFont="1" applyFill="1" applyBorder="1" applyAlignment="1" applyProtection="1">
      <alignment horizontal="left" vertical="top" wrapText="1" shrinkToFit="1"/>
    </xf>
    <xf numFmtId="4" fontId="31" fillId="0" borderId="1" xfId="0" applyNumberFormat="1" applyFont="1" applyFill="1" applyBorder="1" applyAlignment="1">
      <alignment horizontal="right"/>
    </xf>
    <xf numFmtId="49" fontId="32" fillId="0" borderId="1" xfId="8" applyNumberFormat="1" applyFont="1" applyFill="1" applyBorder="1" applyAlignment="1" applyProtection="1">
      <alignment horizontal="left" vertical="top" wrapText="1" shrinkToFit="1"/>
    </xf>
    <xf numFmtId="4" fontId="3" fillId="0" borderId="1" xfId="0" applyNumberFormat="1" applyFont="1" applyFill="1" applyBorder="1" applyAlignment="1">
      <alignment horizontal="right" wrapText="1"/>
    </xf>
    <xf numFmtId="49" fontId="34" fillId="0" borderId="1" xfId="8" applyNumberFormat="1" applyFont="1" applyFill="1" applyBorder="1" applyAlignment="1" applyProtection="1">
      <alignment horizontal="left" vertical="top" shrinkToFit="1"/>
    </xf>
    <xf numFmtId="0" fontId="34" fillId="0" borderId="1" xfId="9" applyNumberFormat="1" applyFont="1" applyFill="1" applyBorder="1" applyAlignment="1" applyProtection="1">
      <alignment vertical="top" wrapText="1"/>
    </xf>
    <xf numFmtId="49" fontId="32" fillId="0" borderId="1" xfId="8" applyNumberFormat="1" applyFont="1" applyFill="1" applyBorder="1" applyAlignment="1" applyProtection="1">
      <alignment horizontal="left" vertical="top" shrinkToFi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top"/>
    </xf>
    <xf numFmtId="4" fontId="3" fillId="0" borderId="1" xfId="3" applyNumberFormat="1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justify" vertical="top"/>
    </xf>
    <xf numFmtId="0" fontId="46" fillId="0" borderId="1" xfId="3" applyFont="1" applyFill="1" applyBorder="1" applyAlignment="1">
      <alignment horizontal="left" vertical="center"/>
    </xf>
    <xf numFmtId="0" fontId="46" fillId="0" borderId="1" xfId="3" applyFont="1" applyFill="1" applyBorder="1" applyAlignment="1">
      <alignment horizontal="justify" vertical="top" wrapText="1"/>
    </xf>
    <xf numFmtId="4" fontId="46" fillId="0" borderId="1" xfId="0" applyNumberFormat="1" applyFont="1" applyFill="1" applyBorder="1" applyAlignment="1">
      <alignment horizontal="center" vertical="center"/>
    </xf>
    <xf numFmtId="4" fontId="46" fillId="0" borderId="1" xfId="3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center"/>
    </xf>
    <xf numFmtId="0" fontId="2" fillId="0" borderId="1" xfId="3" applyNumberFormat="1" applyFont="1" applyFill="1" applyBorder="1" applyAlignment="1">
      <alignment horizontal="justify" vertical="top"/>
    </xf>
    <xf numFmtId="0" fontId="38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4" fontId="2" fillId="0" borderId="1" xfId="3" applyNumberFormat="1" applyFont="1" applyFill="1" applyBorder="1" applyAlignment="1">
      <alignment wrapText="1"/>
    </xf>
    <xf numFmtId="0" fontId="10" fillId="0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justify" vertical="top"/>
    </xf>
    <xf numFmtId="4" fontId="10" fillId="0" borderId="1" xfId="3" applyNumberFormat="1" applyFont="1" applyFill="1" applyBorder="1" applyAlignment="1">
      <alignment horizontal="right" wrapText="1"/>
    </xf>
  </cellXfs>
  <cellStyles count="11"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workbookViewId="0">
      <selection activeCell="B6" sqref="B6"/>
    </sheetView>
  </sheetViews>
  <sheetFormatPr defaultRowHeight="15" x14ac:dyDescent="0.25"/>
  <cols>
    <col min="1" max="1" width="28.140625" style="64" customWidth="1"/>
    <col min="2" max="2" width="33.7109375" style="64" customWidth="1"/>
    <col min="3" max="3" width="16.7109375" style="64" customWidth="1"/>
    <col min="4" max="4" width="12.28515625" style="64" customWidth="1"/>
    <col min="5" max="5" width="11.7109375" style="64" customWidth="1"/>
    <col min="6" max="6" width="14.140625" style="64" customWidth="1"/>
    <col min="7" max="16384" width="9.140625" style="64"/>
  </cols>
  <sheetData>
    <row r="1" spans="1:6" ht="18" customHeight="1" x14ac:dyDescent="0.25">
      <c r="A1" s="121" t="s">
        <v>398</v>
      </c>
      <c r="B1" s="121"/>
      <c r="C1" s="121"/>
      <c r="D1" s="121"/>
      <c r="E1" s="121"/>
      <c r="F1" s="122"/>
    </row>
    <row r="2" spans="1:6" ht="60" x14ac:dyDescent="0.25">
      <c r="A2" s="123" t="s">
        <v>0</v>
      </c>
      <c r="B2" s="124" t="s">
        <v>1</v>
      </c>
      <c r="C2" s="123" t="s">
        <v>233</v>
      </c>
      <c r="D2" s="125" t="s">
        <v>399</v>
      </c>
      <c r="E2" s="126" t="s">
        <v>2</v>
      </c>
      <c r="F2" s="123" t="s">
        <v>209</v>
      </c>
    </row>
    <row r="3" spans="1:6" x14ac:dyDescent="0.25">
      <c r="A3" s="127">
        <v>1</v>
      </c>
      <c r="B3" s="127">
        <v>2</v>
      </c>
      <c r="C3" s="128">
        <v>3</v>
      </c>
      <c r="D3" s="129">
        <v>4</v>
      </c>
      <c r="E3" s="130">
        <v>5</v>
      </c>
      <c r="F3" s="131">
        <v>6</v>
      </c>
    </row>
    <row r="4" spans="1:6" ht="30" customHeight="1" x14ac:dyDescent="0.25">
      <c r="A4" s="132" t="s">
        <v>3</v>
      </c>
      <c r="B4" s="133" t="s">
        <v>4</v>
      </c>
      <c r="C4" s="134">
        <f>SUM(C5+C11+C18+C30+C36+C39+C54+C60+C73+C82+C118)</f>
        <v>519439</v>
      </c>
      <c r="D4" s="134">
        <f>SUM(D5+D11+D18+D30+D36+D39+D54+D60+D73+D82+D118)</f>
        <v>108773.69000000002</v>
      </c>
      <c r="E4" s="134">
        <f>D4/C4*100</f>
        <v>20.940609003174583</v>
      </c>
      <c r="F4" s="134">
        <f>D4-C4</f>
        <v>-410665.31</v>
      </c>
    </row>
    <row r="5" spans="1:6" ht="24" customHeight="1" x14ac:dyDescent="0.25">
      <c r="A5" s="132" t="s">
        <v>5</v>
      </c>
      <c r="B5" s="133" t="s">
        <v>6</v>
      </c>
      <c r="C5" s="134">
        <f>SUM(C6)</f>
        <v>351202.69</v>
      </c>
      <c r="D5" s="134">
        <f t="shared" ref="D5" si="0">SUM(D6)</f>
        <v>75001.429999999993</v>
      </c>
      <c r="E5" s="134">
        <f t="shared" ref="E5:E62" si="1">D5/C5*100</f>
        <v>21.35559667837396</v>
      </c>
      <c r="F5" s="134">
        <f t="shared" ref="F5:F67" si="2">D5-C5</f>
        <v>-276201.26</v>
      </c>
    </row>
    <row r="6" spans="1:6" ht="23.25" customHeight="1" x14ac:dyDescent="0.25">
      <c r="A6" s="132" t="s">
        <v>234</v>
      </c>
      <c r="B6" s="133" t="s">
        <v>7</v>
      </c>
      <c r="C6" s="134">
        <f>SUM(C7:C10)</f>
        <v>351202.69</v>
      </c>
      <c r="D6" s="134">
        <f>SUM(D7:D10)</f>
        <v>75001.429999999993</v>
      </c>
      <c r="E6" s="134">
        <f t="shared" si="1"/>
        <v>21.35559667837396</v>
      </c>
      <c r="F6" s="134">
        <f t="shared" si="2"/>
        <v>-276201.26</v>
      </c>
    </row>
    <row r="7" spans="1:6" ht="105" customHeight="1" x14ac:dyDescent="0.25">
      <c r="A7" s="135" t="s">
        <v>8</v>
      </c>
      <c r="B7" s="136" t="s">
        <v>235</v>
      </c>
      <c r="C7" s="137">
        <v>341632.69</v>
      </c>
      <c r="D7" s="138">
        <v>73935.23</v>
      </c>
      <c r="E7" s="139">
        <f t="shared" si="1"/>
        <v>21.641731650445976</v>
      </c>
      <c r="F7" s="140">
        <f t="shared" si="2"/>
        <v>-267697.46000000002</v>
      </c>
    </row>
    <row r="8" spans="1:6" ht="147" customHeight="1" x14ac:dyDescent="0.25">
      <c r="A8" s="135" t="s">
        <v>9</v>
      </c>
      <c r="B8" s="136" t="s">
        <v>236</v>
      </c>
      <c r="C8" s="137">
        <v>1049.5899999999999</v>
      </c>
      <c r="D8" s="138">
        <v>377.19</v>
      </c>
      <c r="E8" s="139">
        <f t="shared" si="1"/>
        <v>35.936889642622361</v>
      </c>
      <c r="F8" s="140">
        <f t="shared" si="2"/>
        <v>-672.39999999999986</v>
      </c>
    </row>
    <row r="9" spans="1:6" ht="67.5" customHeight="1" x14ac:dyDescent="0.25">
      <c r="A9" s="135" t="s">
        <v>10</v>
      </c>
      <c r="B9" s="136" t="s">
        <v>237</v>
      </c>
      <c r="C9" s="137">
        <v>3680.22</v>
      </c>
      <c r="D9" s="138">
        <v>349.15</v>
      </c>
      <c r="E9" s="139">
        <f t="shared" si="1"/>
        <v>9.4872045692920537</v>
      </c>
      <c r="F9" s="140">
        <f t="shared" si="2"/>
        <v>-3331.0699999999997</v>
      </c>
    </row>
    <row r="10" spans="1:6" ht="123.75" customHeight="1" x14ac:dyDescent="0.25">
      <c r="A10" s="135" t="s">
        <v>11</v>
      </c>
      <c r="B10" s="136" t="s">
        <v>238</v>
      </c>
      <c r="C10" s="137">
        <v>4840.1899999999996</v>
      </c>
      <c r="D10" s="138">
        <v>339.86</v>
      </c>
      <c r="E10" s="139">
        <f t="shared" si="1"/>
        <v>7.0216251841353339</v>
      </c>
      <c r="F10" s="140">
        <f t="shared" si="2"/>
        <v>-4500.33</v>
      </c>
    </row>
    <row r="11" spans="1:6" ht="58.5" customHeight="1" x14ac:dyDescent="0.25">
      <c r="A11" s="132" t="s">
        <v>12</v>
      </c>
      <c r="B11" s="141" t="s">
        <v>13</v>
      </c>
      <c r="C11" s="134">
        <f>C13+C14+C15+C16+C17</f>
        <v>41391</v>
      </c>
      <c r="D11" s="134">
        <f>D13+D14+D15+D16+D17</f>
        <v>9325.1899999999987</v>
      </c>
      <c r="E11" s="134">
        <f>D11/C11*100</f>
        <v>22.529511246406219</v>
      </c>
      <c r="F11" s="134">
        <f>F13+F14+F15+F16+F17</f>
        <v>-32065.809999999998</v>
      </c>
    </row>
    <row r="12" spans="1:6" ht="45" customHeight="1" x14ac:dyDescent="0.25">
      <c r="A12" s="132" t="s">
        <v>400</v>
      </c>
      <c r="B12" s="141" t="s">
        <v>401</v>
      </c>
      <c r="C12" s="134">
        <f>SUM(C13+C14+C15+C16+C17)</f>
        <v>41391</v>
      </c>
      <c r="D12" s="134">
        <f t="shared" ref="D12:F12" si="3">SUM(D13+D14+D15+D16+D17)</f>
        <v>9325.1899999999987</v>
      </c>
      <c r="E12" s="134">
        <f>D12/C12*100</f>
        <v>22.529511246406219</v>
      </c>
      <c r="F12" s="134">
        <f t="shared" si="3"/>
        <v>-32065.809999999998</v>
      </c>
    </row>
    <row r="13" spans="1:6" s="111" customFormat="1" ht="30" customHeight="1" x14ac:dyDescent="0.25">
      <c r="A13" s="142" t="s">
        <v>210</v>
      </c>
      <c r="B13" s="136" t="s">
        <v>211</v>
      </c>
      <c r="C13" s="140">
        <v>1253</v>
      </c>
      <c r="D13" s="140">
        <v>218.99</v>
      </c>
      <c r="E13" s="140">
        <f t="shared" si="1"/>
        <v>17.477254588986433</v>
      </c>
      <c r="F13" s="140">
        <f t="shared" si="2"/>
        <v>-1034.01</v>
      </c>
    </row>
    <row r="14" spans="1:6" ht="99.75" customHeight="1" x14ac:dyDescent="0.25">
      <c r="A14" s="142" t="s">
        <v>207</v>
      </c>
      <c r="B14" s="143" t="s">
        <v>14</v>
      </c>
      <c r="C14" s="144">
        <v>18725.73</v>
      </c>
      <c r="D14" s="144">
        <v>4132.58</v>
      </c>
      <c r="E14" s="139">
        <f t="shared" si="1"/>
        <v>22.068992770909333</v>
      </c>
      <c r="F14" s="140">
        <f t="shared" si="2"/>
        <v>-14593.15</v>
      </c>
    </row>
    <row r="15" spans="1:6" ht="120.75" customHeight="1" x14ac:dyDescent="0.25">
      <c r="A15" s="142" t="s">
        <v>239</v>
      </c>
      <c r="B15" s="145" t="s">
        <v>15</v>
      </c>
      <c r="C15" s="144">
        <v>146.63</v>
      </c>
      <c r="D15" s="144">
        <v>26.94</v>
      </c>
      <c r="E15" s="139">
        <f t="shared" si="1"/>
        <v>18.372775011934802</v>
      </c>
      <c r="F15" s="140">
        <f t="shared" si="2"/>
        <v>-119.69</v>
      </c>
    </row>
    <row r="16" spans="1:6" ht="111" customHeight="1" x14ac:dyDescent="0.25">
      <c r="A16" s="146" t="s">
        <v>240</v>
      </c>
      <c r="B16" s="143" t="s">
        <v>16</v>
      </c>
      <c r="C16" s="144">
        <v>25705.360000000001</v>
      </c>
      <c r="D16" s="144">
        <v>5800.29</v>
      </c>
      <c r="E16" s="139">
        <f t="shared" si="1"/>
        <v>22.564515727459174</v>
      </c>
      <c r="F16" s="140">
        <f t="shared" si="2"/>
        <v>-19905.07</v>
      </c>
    </row>
    <row r="17" spans="1:6" ht="102" customHeight="1" x14ac:dyDescent="0.25">
      <c r="A17" s="142" t="s">
        <v>241</v>
      </c>
      <c r="B17" s="143" t="s">
        <v>17</v>
      </c>
      <c r="C17" s="144">
        <v>-4439.72</v>
      </c>
      <c r="D17" s="144">
        <v>-853.61</v>
      </c>
      <c r="E17" s="139">
        <f t="shared" si="1"/>
        <v>19.226662942708099</v>
      </c>
      <c r="F17" s="140">
        <f t="shared" si="2"/>
        <v>3586.11</v>
      </c>
    </row>
    <row r="18" spans="1:6" ht="21.75" customHeight="1" x14ac:dyDescent="0.25">
      <c r="A18" s="132" t="s">
        <v>75</v>
      </c>
      <c r="B18" s="141" t="s">
        <v>76</v>
      </c>
      <c r="C18" s="134">
        <f>SUM(C24+C26+C28+C19)</f>
        <v>34097</v>
      </c>
      <c r="D18" s="134">
        <f>SUM(D24+D26+D28+D19)</f>
        <v>7035.4400000000005</v>
      </c>
      <c r="E18" s="134">
        <f t="shared" si="1"/>
        <v>20.63360412939555</v>
      </c>
      <c r="F18" s="147">
        <f t="shared" si="2"/>
        <v>-27061.559999999998</v>
      </c>
    </row>
    <row r="19" spans="1:6" ht="44.25" customHeight="1" x14ac:dyDescent="0.25">
      <c r="A19" s="132" t="s">
        <v>242</v>
      </c>
      <c r="B19" s="141" t="s">
        <v>243</v>
      </c>
      <c r="C19" s="134">
        <f>SUM(C20:C23)</f>
        <v>15267</v>
      </c>
      <c r="D19" s="134">
        <f>SUM(D20:D23)</f>
        <v>2334.9299999999998</v>
      </c>
      <c r="E19" s="134">
        <f t="shared" si="1"/>
        <v>15.293967380624876</v>
      </c>
      <c r="F19" s="134">
        <f t="shared" si="2"/>
        <v>-12932.07</v>
      </c>
    </row>
    <row r="20" spans="1:6" ht="56.25" customHeight="1" x14ac:dyDescent="0.25">
      <c r="A20" s="135" t="s">
        <v>212</v>
      </c>
      <c r="B20" s="136" t="s">
        <v>244</v>
      </c>
      <c r="C20" s="144">
        <v>6290</v>
      </c>
      <c r="D20" s="138">
        <v>978.66</v>
      </c>
      <c r="E20" s="139">
        <f t="shared" si="1"/>
        <v>15.558982511923688</v>
      </c>
      <c r="F20" s="140">
        <f t="shared" si="2"/>
        <v>-5311.34</v>
      </c>
    </row>
    <row r="21" spans="1:6" ht="74.25" customHeight="1" x14ac:dyDescent="0.25">
      <c r="A21" s="135" t="s">
        <v>245</v>
      </c>
      <c r="B21" s="136" t="s">
        <v>246</v>
      </c>
      <c r="C21" s="144">
        <v>0</v>
      </c>
      <c r="D21" s="138">
        <v>-2.4500000000000002</v>
      </c>
      <c r="E21" s="139">
        <v>0</v>
      </c>
      <c r="F21" s="140">
        <f t="shared" si="2"/>
        <v>-2.4500000000000002</v>
      </c>
    </row>
    <row r="22" spans="1:6" ht="93" customHeight="1" x14ac:dyDescent="0.25">
      <c r="A22" s="135" t="s">
        <v>213</v>
      </c>
      <c r="B22" s="136" t="s">
        <v>247</v>
      </c>
      <c r="C22" s="144">
        <v>8977</v>
      </c>
      <c r="D22" s="138">
        <v>1357.56</v>
      </c>
      <c r="E22" s="139">
        <f t="shared" si="1"/>
        <v>15.122646763952321</v>
      </c>
      <c r="F22" s="140">
        <f t="shared" si="2"/>
        <v>-7619.4400000000005</v>
      </c>
    </row>
    <row r="23" spans="1:6" ht="37.5" hidden="1" customHeight="1" x14ac:dyDescent="0.25">
      <c r="A23" s="135" t="s">
        <v>214</v>
      </c>
      <c r="B23" s="148" t="s">
        <v>204</v>
      </c>
      <c r="C23" s="144">
        <v>0</v>
      </c>
      <c r="D23" s="138">
        <v>1.1599999999999999</v>
      </c>
      <c r="E23" s="139">
        <v>0</v>
      </c>
      <c r="F23" s="140">
        <f t="shared" si="2"/>
        <v>1.1599999999999999</v>
      </c>
    </row>
    <row r="24" spans="1:6" ht="36" customHeight="1" x14ac:dyDescent="0.25">
      <c r="A24" s="132" t="s">
        <v>248</v>
      </c>
      <c r="B24" s="141" t="s">
        <v>19</v>
      </c>
      <c r="C24" s="149">
        <f>SUM(C25:C25)</f>
        <v>15100</v>
      </c>
      <c r="D24" s="149">
        <f>SUM(D25:D25)</f>
        <v>3762.56</v>
      </c>
      <c r="E24" s="134">
        <f t="shared" si="1"/>
        <v>24.917615894039734</v>
      </c>
      <c r="F24" s="134">
        <f t="shared" si="2"/>
        <v>-11337.44</v>
      </c>
    </row>
    <row r="25" spans="1:6" ht="33.75" customHeight="1" x14ac:dyDescent="0.25">
      <c r="A25" s="135" t="s">
        <v>18</v>
      </c>
      <c r="B25" s="136" t="s">
        <v>19</v>
      </c>
      <c r="C25" s="150">
        <v>15100</v>
      </c>
      <c r="D25" s="151">
        <v>3762.56</v>
      </c>
      <c r="E25" s="139">
        <f t="shared" si="1"/>
        <v>24.917615894039734</v>
      </c>
      <c r="F25" s="140">
        <f t="shared" si="2"/>
        <v>-11337.44</v>
      </c>
    </row>
    <row r="26" spans="1:6" ht="19.5" customHeight="1" x14ac:dyDescent="0.25">
      <c r="A26" s="132" t="s">
        <v>249</v>
      </c>
      <c r="B26" s="141" t="s">
        <v>20</v>
      </c>
      <c r="C26" s="149">
        <f t="shared" ref="C26:D26" si="4">SUM(C27:C27)</f>
        <v>140</v>
      </c>
      <c r="D26" s="149">
        <f t="shared" si="4"/>
        <v>0</v>
      </c>
      <c r="E26" s="134">
        <f t="shared" si="1"/>
        <v>0</v>
      </c>
      <c r="F26" s="147">
        <f>D26-C26</f>
        <v>-140</v>
      </c>
    </row>
    <row r="27" spans="1:6" ht="30" customHeight="1" x14ac:dyDescent="0.25">
      <c r="A27" s="135" t="s">
        <v>21</v>
      </c>
      <c r="B27" s="136" t="s">
        <v>20</v>
      </c>
      <c r="C27" s="144">
        <v>140</v>
      </c>
      <c r="D27" s="151">
        <v>0</v>
      </c>
      <c r="E27" s="139">
        <f t="shared" si="1"/>
        <v>0</v>
      </c>
      <c r="F27" s="140">
        <f t="shared" si="2"/>
        <v>-140</v>
      </c>
    </row>
    <row r="28" spans="1:6" ht="42.75" customHeight="1" x14ac:dyDescent="0.25">
      <c r="A28" s="132" t="s">
        <v>22</v>
      </c>
      <c r="B28" s="141" t="s">
        <v>23</v>
      </c>
      <c r="C28" s="134">
        <f t="shared" ref="C28:D28" si="5">SUM(C29)</f>
        <v>3590</v>
      </c>
      <c r="D28" s="134">
        <f t="shared" si="5"/>
        <v>937.95</v>
      </c>
      <c r="E28" s="134">
        <f t="shared" si="1"/>
        <v>26.126740947075213</v>
      </c>
      <c r="F28" s="134">
        <f t="shared" si="2"/>
        <v>-2652.05</v>
      </c>
    </row>
    <row r="29" spans="1:6" ht="59.25" customHeight="1" x14ac:dyDescent="0.25">
      <c r="A29" s="135" t="s">
        <v>24</v>
      </c>
      <c r="B29" s="136" t="s">
        <v>215</v>
      </c>
      <c r="C29" s="144">
        <v>3590</v>
      </c>
      <c r="D29" s="151">
        <v>937.95</v>
      </c>
      <c r="E29" s="139">
        <f t="shared" si="1"/>
        <v>26.126740947075213</v>
      </c>
      <c r="F29" s="140">
        <f t="shared" si="2"/>
        <v>-2652.05</v>
      </c>
    </row>
    <row r="30" spans="1:6" ht="24.75" customHeight="1" x14ac:dyDescent="0.25">
      <c r="A30" s="132" t="s">
        <v>25</v>
      </c>
      <c r="B30" s="141" t="s">
        <v>26</v>
      </c>
      <c r="C30" s="134">
        <f t="shared" ref="C30:D30" si="6">SUM(C31+C33)</f>
        <v>41385.46</v>
      </c>
      <c r="D30" s="134">
        <f t="shared" si="6"/>
        <v>5008.9399999999996</v>
      </c>
      <c r="E30" s="134">
        <f t="shared" si="1"/>
        <v>12.103139605069027</v>
      </c>
      <c r="F30" s="147">
        <f t="shared" si="2"/>
        <v>-36376.519999999997</v>
      </c>
    </row>
    <row r="31" spans="1:6" ht="27" customHeight="1" x14ac:dyDescent="0.25">
      <c r="A31" s="132" t="s">
        <v>250</v>
      </c>
      <c r="B31" s="141" t="s">
        <v>27</v>
      </c>
      <c r="C31" s="134">
        <f>SUM(C32)</f>
        <v>18926.46</v>
      </c>
      <c r="D31" s="134">
        <f t="shared" ref="D31" si="7">SUM(D32)</f>
        <v>221.61</v>
      </c>
      <c r="E31" s="134">
        <f t="shared" si="1"/>
        <v>1.1709004219489541</v>
      </c>
      <c r="F31" s="147">
        <f t="shared" si="2"/>
        <v>-18704.849999999999</v>
      </c>
    </row>
    <row r="32" spans="1:6" ht="74.25" customHeight="1" x14ac:dyDescent="0.25">
      <c r="A32" s="135" t="s">
        <v>28</v>
      </c>
      <c r="B32" s="136" t="s">
        <v>251</v>
      </c>
      <c r="C32" s="144">
        <f>18468+81.2+377.26</f>
        <v>18926.46</v>
      </c>
      <c r="D32" s="151">
        <v>221.61</v>
      </c>
      <c r="E32" s="139">
        <f t="shared" si="1"/>
        <v>1.1709004219489541</v>
      </c>
      <c r="F32" s="140">
        <f t="shared" si="2"/>
        <v>-18704.849999999999</v>
      </c>
    </row>
    <row r="33" spans="1:6" x14ac:dyDescent="0.25">
      <c r="A33" s="132" t="s">
        <v>252</v>
      </c>
      <c r="B33" s="141" t="s">
        <v>29</v>
      </c>
      <c r="C33" s="149">
        <f>SUM(C34:C35)</f>
        <v>22459</v>
      </c>
      <c r="D33" s="149">
        <f t="shared" ref="D33" si="8">SUM(D34:D35)</f>
        <v>4787.33</v>
      </c>
      <c r="E33" s="134">
        <f t="shared" si="1"/>
        <v>21.315864464134645</v>
      </c>
      <c r="F33" s="147">
        <f t="shared" si="2"/>
        <v>-17671.669999999998</v>
      </c>
    </row>
    <row r="34" spans="1:6" ht="59.25" customHeight="1" x14ac:dyDescent="0.25">
      <c r="A34" s="135" t="s">
        <v>73</v>
      </c>
      <c r="B34" s="136" t="s">
        <v>216</v>
      </c>
      <c r="C34" s="144">
        <v>12492</v>
      </c>
      <c r="D34" s="144">
        <v>3733.65</v>
      </c>
      <c r="E34" s="139">
        <f t="shared" si="1"/>
        <v>29.888328530259368</v>
      </c>
      <c r="F34" s="140">
        <f t="shared" si="2"/>
        <v>-8758.35</v>
      </c>
    </row>
    <row r="35" spans="1:6" ht="58.5" customHeight="1" x14ac:dyDescent="0.25">
      <c r="A35" s="135" t="s">
        <v>74</v>
      </c>
      <c r="B35" s="136" t="s">
        <v>217</v>
      </c>
      <c r="C35" s="144">
        <v>9967</v>
      </c>
      <c r="D35" s="144">
        <v>1053.68</v>
      </c>
      <c r="E35" s="139">
        <f t="shared" si="1"/>
        <v>10.571686565666701</v>
      </c>
      <c r="F35" s="140">
        <f t="shared" si="2"/>
        <v>-8913.32</v>
      </c>
    </row>
    <row r="36" spans="1:6" ht="35.25" customHeight="1" x14ac:dyDescent="0.25">
      <c r="A36" s="132" t="s">
        <v>30</v>
      </c>
      <c r="B36" s="141" t="s">
        <v>31</v>
      </c>
      <c r="C36" s="134">
        <f>SUM(C37:C38)</f>
        <v>7100</v>
      </c>
      <c r="D36" s="134">
        <f t="shared" ref="D36" si="9">SUM(D37:D38)</f>
        <v>2045.71</v>
      </c>
      <c r="E36" s="134">
        <f t="shared" si="1"/>
        <v>28.81281690140845</v>
      </c>
      <c r="F36" s="147">
        <f t="shared" si="2"/>
        <v>-5054.29</v>
      </c>
    </row>
    <row r="37" spans="1:6" ht="74.25" customHeight="1" x14ac:dyDescent="0.25">
      <c r="A37" s="135" t="s">
        <v>32</v>
      </c>
      <c r="B37" s="136" t="s">
        <v>33</v>
      </c>
      <c r="C37" s="144">
        <v>7100</v>
      </c>
      <c r="D37" s="151">
        <v>2030.71</v>
      </c>
      <c r="E37" s="139">
        <f t="shared" si="1"/>
        <v>28.601549295774646</v>
      </c>
      <c r="F37" s="140">
        <f t="shared" si="2"/>
        <v>-5069.29</v>
      </c>
    </row>
    <row r="38" spans="1:6" ht="50.25" customHeight="1" x14ac:dyDescent="0.25">
      <c r="A38" s="135" t="s">
        <v>402</v>
      </c>
      <c r="B38" s="136" t="s">
        <v>253</v>
      </c>
      <c r="C38" s="144">
        <v>0</v>
      </c>
      <c r="D38" s="151">
        <v>15</v>
      </c>
      <c r="E38" s="139"/>
      <c r="F38" s="140">
        <f t="shared" si="2"/>
        <v>15</v>
      </c>
    </row>
    <row r="39" spans="1:6" ht="63.75" x14ac:dyDescent="0.25">
      <c r="A39" s="132" t="s">
        <v>34</v>
      </c>
      <c r="B39" s="133" t="s">
        <v>35</v>
      </c>
      <c r="C39" s="134">
        <f>C40+C47+C50+C42+C44</f>
        <v>35916.299999999996</v>
      </c>
      <c r="D39" s="134">
        <f t="shared" ref="D39" si="10">D40+D47+D50+D42+D44</f>
        <v>7888.24</v>
      </c>
      <c r="E39" s="134">
        <f t="shared" si="1"/>
        <v>21.962841383995567</v>
      </c>
      <c r="F39" s="134">
        <f t="shared" si="2"/>
        <v>-28028.059999999998</v>
      </c>
    </row>
    <row r="40" spans="1:6" ht="96" customHeight="1" x14ac:dyDescent="0.25">
      <c r="A40" s="132" t="s">
        <v>254</v>
      </c>
      <c r="B40" s="141" t="s">
        <v>255</v>
      </c>
      <c r="C40" s="152">
        <f>SUM(C41:C41)</f>
        <v>24345.51</v>
      </c>
      <c r="D40" s="152">
        <f t="shared" ref="D40" si="11">SUM(D41:D41)</f>
        <v>5464.13</v>
      </c>
      <c r="E40" s="134">
        <f t="shared" si="1"/>
        <v>22.444097494774194</v>
      </c>
      <c r="F40" s="134">
        <f t="shared" si="2"/>
        <v>-18881.379999999997</v>
      </c>
    </row>
    <row r="41" spans="1:6" ht="69" customHeight="1" x14ac:dyDescent="0.25">
      <c r="A41" s="135" t="s">
        <v>71</v>
      </c>
      <c r="B41" s="153" t="s">
        <v>338</v>
      </c>
      <c r="C41" s="150">
        <v>24345.51</v>
      </c>
      <c r="D41" s="154">
        <v>5464.13</v>
      </c>
      <c r="E41" s="139">
        <f t="shared" si="1"/>
        <v>22.444097494774194</v>
      </c>
      <c r="F41" s="140">
        <f t="shared" si="2"/>
        <v>-18881.379999999997</v>
      </c>
    </row>
    <row r="42" spans="1:6" ht="105" customHeight="1" x14ac:dyDescent="0.25">
      <c r="A42" s="132" t="s">
        <v>256</v>
      </c>
      <c r="B42" s="155" t="s">
        <v>257</v>
      </c>
      <c r="C42" s="134">
        <f t="shared" ref="C42:D42" si="12">C43</f>
        <v>100</v>
      </c>
      <c r="D42" s="134">
        <f t="shared" si="12"/>
        <v>0</v>
      </c>
      <c r="E42" s="134">
        <f t="shared" si="1"/>
        <v>0</v>
      </c>
      <c r="F42" s="134">
        <f t="shared" si="2"/>
        <v>-100</v>
      </c>
    </row>
    <row r="43" spans="1:6" ht="123.75" customHeight="1" x14ac:dyDescent="0.25">
      <c r="A43" s="135" t="s">
        <v>205</v>
      </c>
      <c r="B43" s="153" t="s">
        <v>339</v>
      </c>
      <c r="C43" s="151">
        <v>100</v>
      </c>
      <c r="D43" s="151">
        <v>0</v>
      </c>
      <c r="E43" s="139">
        <f t="shared" si="1"/>
        <v>0</v>
      </c>
      <c r="F43" s="140">
        <f t="shared" si="2"/>
        <v>-100</v>
      </c>
    </row>
    <row r="44" spans="1:6" ht="72.75" customHeight="1" x14ac:dyDescent="0.25">
      <c r="A44" s="156" t="s">
        <v>258</v>
      </c>
      <c r="B44" s="155" t="s">
        <v>259</v>
      </c>
      <c r="C44" s="157">
        <f t="shared" ref="C44:D44" si="13">SUM(C45:C46)</f>
        <v>1</v>
      </c>
      <c r="D44" s="157">
        <f t="shared" si="13"/>
        <v>0</v>
      </c>
      <c r="E44" s="134">
        <f t="shared" si="1"/>
        <v>0</v>
      </c>
      <c r="F44" s="158">
        <f t="shared" si="2"/>
        <v>-1</v>
      </c>
    </row>
    <row r="45" spans="1:6" ht="158.25" customHeight="1" x14ac:dyDescent="0.25">
      <c r="A45" s="159" t="s">
        <v>260</v>
      </c>
      <c r="B45" s="153" t="s">
        <v>261</v>
      </c>
      <c r="C45" s="151">
        <v>1</v>
      </c>
      <c r="D45" s="151">
        <v>0</v>
      </c>
      <c r="E45" s="139">
        <f t="shared" si="1"/>
        <v>0</v>
      </c>
      <c r="F45" s="140">
        <f t="shared" si="2"/>
        <v>-1</v>
      </c>
    </row>
    <row r="46" spans="1:6" ht="128.25" customHeight="1" x14ac:dyDescent="0.25">
      <c r="A46" s="159" t="s">
        <v>340</v>
      </c>
      <c r="B46" s="153" t="s">
        <v>341</v>
      </c>
      <c r="C46" s="151">
        <v>0</v>
      </c>
      <c r="D46" s="151">
        <v>0</v>
      </c>
      <c r="E46" s="139"/>
      <c r="F46" s="140">
        <f t="shared" si="2"/>
        <v>0</v>
      </c>
    </row>
    <row r="47" spans="1:6" ht="61.5" customHeight="1" x14ac:dyDescent="0.25">
      <c r="A47" s="132" t="s">
        <v>262</v>
      </c>
      <c r="B47" s="160" t="s">
        <v>263</v>
      </c>
      <c r="C47" s="134">
        <f>SUM(C48:C49)</f>
        <v>7288.25</v>
      </c>
      <c r="D47" s="134">
        <f t="shared" ref="D47" si="14">SUM(D48:D49)</f>
        <v>1482.27</v>
      </c>
      <c r="E47" s="134">
        <f t="shared" si="1"/>
        <v>20.337803999588377</v>
      </c>
      <c r="F47" s="134">
        <f t="shared" si="2"/>
        <v>-5805.98</v>
      </c>
    </row>
    <row r="48" spans="1:6" ht="111" customHeight="1" x14ac:dyDescent="0.25">
      <c r="A48" s="135" t="s">
        <v>36</v>
      </c>
      <c r="B48" s="153" t="s">
        <v>342</v>
      </c>
      <c r="C48" s="144">
        <v>6751.65</v>
      </c>
      <c r="D48" s="151">
        <v>1370.65</v>
      </c>
      <c r="E48" s="139">
        <f t="shared" si="1"/>
        <v>20.300963468189259</v>
      </c>
      <c r="F48" s="140">
        <f t="shared" si="2"/>
        <v>-5381</v>
      </c>
    </row>
    <row r="49" spans="1:6" ht="88.5" customHeight="1" x14ac:dyDescent="0.25">
      <c r="A49" s="135" t="s">
        <v>37</v>
      </c>
      <c r="B49" s="153" t="s">
        <v>343</v>
      </c>
      <c r="C49" s="151">
        <v>536.6</v>
      </c>
      <c r="D49" s="151">
        <v>111.62</v>
      </c>
      <c r="E49" s="139">
        <f t="shared" si="1"/>
        <v>20.801341781587777</v>
      </c>
      <c r="F49" s="140">
        <f t="shared" si="2"/>
        <v>-424.98</v>
      </c>
    </row>
    <row r="50" spans="1:6" ht="123" customHeight="1" x14ac:dyDescent="0.25">
      <c r="A50" s="132" t="s">
        <v>264</v>
      </c>
      <c r="B50" s="155" t="s">
        <v>265</v>
      </c>
      <c r="C50" s="134">
        <f>SUM(C51+C52+C53)</f>
        <v>4181.54</v>
      </c>
      <c r="D50" s="134">
        <f>SUM(D51+D52+D53)</f>
        <v>941.84000000000015</v>
      </c>
      <c r="E50" s="134">
        <f t="shared" si="1"/>
        <v>22.523759189198241</v>
      </c>
      <c r="F50" s="134">
        <f t="shared" si="2"/>
        <v>-3239.7</v>
      </c>
    </row>
    <row r="51" spans="1:6" ht="153" customHeight="1" x14ac:dyDescent="0.25">
      <c r="A51" s="135" t="s">
        <v>270</v>
      </c>
      <c r="B51" s="153" t="s">
        <v>271</v>
      </c>
      <c r="C51" s="151">
        <v>3699.54</v>
      </c>
      <c r="D51" s="151">
        <v>869.44</v>
      </c>
      <c r="E51" s="139">
        <f>D51/C51*100</f>
        <v>23.501300161641719</v>
      </c>
      <c r="F51" s="140">
        <f t="shared" si="2"/>
        <v>-2830.1</v>
      </c>
    </row>
    <row r="52" spans="1:6" ht="165.75" customHeight="1" x14ac:dyDescent="0.25">
      <c r="A52" s="135" t="s">
        <v>268</v>
      </c>
      <c r="B52" s="153" t="s">
        <v>269</v>
      </c>
      <c r="C52" s="140">
        <v>390</v>
      </c>
      <c r="D52" s="140">
        <v>71.430000000000007</v>
      </c>
      <c r="E52" s="139">
        <f>D52/C52*100</f>
        <v>18.315384615384616</v>
      </c>
      <c r="F52" s="140">
        <f t="shared" si="2"/>
        <v>-318.57</v>
      </c>
    </row>
    <row r="53" spans="1:6" ht="156.75" customHeight="1" x14ac:dyDescent="0.25">
      <c r="A53" s="135" t="s">
        <v>266</v>
      </c>
      <c r="B53" s="153" t="s">
        <v>267</v>
      </c>
      <c r="C53" s="140">
        <v>92</v>
      </c>
      <c r="D53" s="140">
        <v>0.97</v>
      </c>
      <c r="E53" s="139">
        <f t="shared" si="1"/>
        <v>1.0543478260869565</v>
      </c>
      <c r="F53" s="140">
        <f t="shared" si="2"/>
        <v>-91.03</v>
      </c>
    </row>
    <row r="54" spans="1:6" ht="29.25" customHeight="1" x14ac:dyDescent="0.25">
      <c r="A54" s="132" t="s">
        <v>38</v>
      </c>
      <c r="B54" s="133" t="s">
        <v>39</v>
      </c>
      <c r="C54" s="134">
        <f t="shared" ref="C54:D54" si="15">SUM(C55)</f>
        <v>3348</v>
      </c>
      <c r="D54" s="134">
        <f t="shared" si="15"/>
        <v>679.85</v>
      </c>
      <c r="E54" s="134">
        <f t="shared" si="1"/>
        <v>20.306152927120667</v>
      </c>
      <c r="F54" s="134">
        <f t="shared" si="2"/>
        <v>-2668.15</v>
      </c>
    </row>
    <row r="55" spans="1:6" ht="33.75" customHeight="1" x14ac:dyDescent="0.25">
      <c r="A55" s="132" t="s">
        <v>272</v>
      </c>
      <c r="B55" s="141" t="s">
        <v>40</v>
      </c>
      <c r="C55" s="134">
        <f>SUM(C56:C59)</f>
        <v>3348</v>
      </c>
      <c r="D55" s="134">
        <f t="shared" ref="D55" si="16">SUM(D56:D59)</f>
        <v>679.85</v>
      </c>
      <c r="E55" s="134">
        <f t="shared" si="1"/>
        <v>20.306152927120667</v>
      </c>
      <c r="F55" s="134">
        <f t="shared" si="2"/>
        <v>-2668.15</v>
      </c>
    </row>
    <row r="56" spans="1:6" ht="46.5" customHeight="1" x14ac:dyDescent="0.25">
      <c r="A56" s="135" t="s">
        <v>41</v>
      </c>
      <c r="B56" s="136" t="s">
        <v>42</v>
      </c>
      <c r="C56" s="151">
        <v>2991</v>
      </c>
      <c r="D56" s="151">
        <v>130.37</v>
      </c>
      <c r="E56" s="139">
        <f t="shared" si="1"/>
        <v>4.3587428953527247</v>
      </c>
      <c r="F56" s="140">
        <f t="shared" si="2"/>
        <v>-2860.63</v>
      </c>
    </row>
    <row r="57" spans="1:6" ht="32.25" customHeight="1" x14ac:dyDescent="0.25">
      <c r="A57" s="135" t="s">
        <v>43</v>
      </c>
      <c r="B57" s="136" t="s">
        <v>44</v>
      </c>
      <c r="C57" s="151">
        <v>8</v>
      </c>
      <c r="D57" s="151">
        <v>422.5</v>
      </c>
      <c r="E57" s="139">
        <f t="shared" si="1"/>
        <v>5281.25</v>
      </c>
      <c r="F57" s="140">
        <f t="shared" si="2"/>
        <v>414.5</v>
      </c>
    </row>
    <row r="58" spans="1:6" ht="30.75" customHeight="1" x14ac:dyDescent="0.25">
      <c r="A58" s="135" t="s">
        <v>218</v>
      </c>
      <c r="B58" s="136" t="s">
        <v>273</v>
      </c>
      <c r="C58" s="151">
        <v>208</v>
      </c>
      <c r="D58" s="151">
        <v>57.61</v>
      </c>
      <c r="E58" s="139">
        <f t="shared" si="1"/>
        <v>27.697115384615383</v>
      </c>
      <c r="F58" s="140">
        <f t="shared" si="2"/>
        <v>-150.38999999999999</v>
      </c>
    </row>
    <row r="59" spans="1:6" ht="33.75" customHeight="1" x14ac:dyDescent="0.25">
      <c r="A59" s="135" t="s">
        <v>274</v>
      </c>
      <c r="B59" s="136" t="s">
        <v>275</v>
      </c>
      <c r="C59" s="151">
        <v>141</v>
      </c>
      <c r="D59" s="151">
        <v>69.37</v>
      </c>
      <c r="E59" s="139">
        <f t="shared" si="1"/>
        <v>49.198581560283685</v>
      </c>
      <c r="F59" s="140">
        <f t="shared" si="2"/>
        <v>-71.63</v>
      </c>
    </row>
    <row r="60" spans="1:6" ht="45.75" customHeight="1" x14ac:dyDescent="0.25">
      <c r="A60" s="132" t="s">
        <v>45</v>
      </c>
      <c r="B60" s="141" t="s">
        <v>46</v>
      </c>
      <c r="C60" s="134">
        <f t="shared" ref="C60:D60" si="17">SUM(C61+C63)</f>
        <v>357.3</v>
      </c>
      <c r="D60" s="134">
        <f t="shared" si="17"/>
        <v>384.16999999999996</v>
      </c>
      <c r="E60" s="134">
        <f t="shared" si="1"/>
        <v>107.52029107192833</v>
      </c>
      <c r="F60" s="134">
        <f t="shared" si="2"/>
        <v>26.869999999999948</v>
      </c>
    </row>
    <row r="61" spans="1:6" ht="36.75" customHeight="1" x14ac:dyDescent="0.25">
      <c r="A61" s="132" t="s">
        <v>47</v>
      </c>
      <c r="B61" s="141" t="s">
        <v>48</v>
      </c>
      <c r="C61" s="134">
        <f t="shared" ref="C61:D61" si="18">C62</f>
        <v>357.3</v>
      </c>
      <c r="D61" s="134">
        <f t="shared" si="18"/>
        <v>44.7</v>
      </c>
      <c r="E61" s="134">
        <f t="shared" si="1"/>
        <v>12.510495382031905</v>
      </c>
      <c r="F61" s="134">
        <f t="shared" si="2"/>
        <v>-312.60000000000002</v>
      </c>
    </row>
    <row r="62" spans="1:6" ht="66.75" customHeight="1" x14ac:dyDescent="0.25">
      <c r="A62" s="135" t="s">
        <v>49</v>
      </c>
      <c r="B62" s="153" t="s">
        <v>344</v>
      </c>
      <c r="C62" s="151">
        <v>357.3</v>
      </c>
      <c r="D62" s="151">
        <v>44.7</v>
      </c>
      <c r="E62" s="139">
        <f t="shared" si="1"/>
        <v>12.510495382031905</v>
      </c>
      <c r="F62" s="140">
        <f t="shared" si="2"/>
        <v>-312.60000000000002</v>
      </c>
    </row>
    <row r="63" spans="1:6" ht="42" customHeight="1" x14ac:dyDescent="0.25">
      <c r="A63" s="132" t="s">
        <v>276</v>
      </c>
      <c r="B63" s="141" t="s">
        <v>219</v>
      </c>
      <c r="C63" s="134">
        <f t="shared" ref="C63:D63" si="19">SUM(C64+C66)</f>
        <v>0</v>
      </c>
      <c r="D63" s="134">
        <f t="shared" si="19"/>
        <v>339.46999999999997</v>
      </c>
      <c r="E63" s="134">
        <v>0</v>
      </c>
      <c r="F63" s="134">
        <f t="shared" si="2"/>
        <v>339.46999999999997</v>
      </c>
    </row>
    <row r="64" spans="1:6" ht="42.75" customHeight="1" x14ac:dyDescent="0.25">
      <c r="A64" s="132" t="s">
        <v>277</v>
      </c>
      <c r="B64" s="141" t="s">
        <v>278</v>
      </c>
      <c r="C64" s="134">
        <f t="shared" ref="C64:D64" si="20">SUM(C65)</f>
        <v>0</v>
      </c>
      <c r="D64" s="134">
        <f t="shared" si="20"/>
        <v>11.56</v>
      </c>
      <c r="E64" s="134">
        <v>0</v>
      </c>
      <c r="F64" s="134">
        <f t="shared" si="2"/>
        <v>11.56</v>
      </c>
    </row>
    <row r="65" spans="1:6" ht="61.5" customHeight="1" x14ac:dyDescent="0.25">
      <c r="A65" s="135" t="s">
        <v>50</v>
      </c>
      <c r="B65" s="136" t="s">
        <v>77</v>
      </c>
      <c r="C65" s="151">
        <v>0</v>
      </c>
      <c r="D65" s="151">
        <v>11.56</v>
      </c>
      <c r="E65" s="139">
        <v>0</v>
      </c>
      <c r="F65" s="140">
        <f t="shared" si="2"/>
        <v>11.56</v>
      </c>
    </row>
    <row r="66" spans="1:6" ht="33" customHeight="1" x14ac:dyDescent="0.25">
      <c r="A66" s="132" t="s">
        <v>279</v>
      </c>
      <c r="B66" s="141" t="s">
        <v>280</v>
      </c>
      <c r="C66" s="157">
        <f>SUM(C67:C72)</f>
        <v>0</v>
      </c>
      <c r="D66" s="157">
        <f>SUM(D67:D72)</f>
        <v>327.90999999999997</v>
      </c>
      <c r="E66" s="134">
        <v>0</v>
      </c>
      <c r="F66" s="134">
        <f t="shared" si="2"/>
        <v>327.90999999999997</v>
      </c>
    </row>
    <row r="67" spans="1:6" ht="58.5" customHeight="1" x14ac:dyDescent="0.25">
      <c r="A67" s="135" t="s">
        <v>345</v>
      </c>
      <c r="B67" s="161" t="s">
        <v>403</v>
      </c>
      <c r="C67" s="140">
        <v>0</v>
      </c>
      <c r="D67" s="140">
        <v>29.59</v>
      </c>
      <c r="E67" s="139">
        <v>0</v>
      </c>
      <c r="F67" s="140">
        <f t="shared" si="2"/>
        <v>29.59</v>
      </c>
    </row>
    <row r="68" spans="1:6" ht="62.25" customHeight="1" x14ac:dyDescent="0.25">
      <c r="A68" s="135" t="s">
        <v>346</v>
      </c>
      <c r="B68" s="161" t="s">
        <v>404</v>
      </c>
      <c r="C68" s="140">
        <v>0</v>
      </c>
      <c r="D68" s="140">
        <v>0.05</v>
      </c>
      <c r="E68" s="139">
        <v>0</v>
      </c>
      <c r="F68" s="140">
        <f t="shared" ref="F68:F131" si="21">D68-C68</f>
        <v>0.05</v>
      </c>
    </row>
    <row r="69" spans="1:6" ht="60" customHeight="1" x14ac:dyDescent="0.25">
      <c r="A69" s="162" t="s">
        <v>405</v>
      </c>
      <c r="B69" s="163" t="s">
        <v>406</v>
      </c>
      <c r="C69" s="140">
        <v>0</v>
      </c>
      <c r="D69" s="140">
        <v>0</v>
      </c>
      <c r="E69" s="139">
        <v>0</v>
      </c>
      <c r="F69" s="140">
        <f t="shared" si="21"/>
        <v>0</v>
      </c>
    </row>
    <row r="70" spans="1:6" ht="61.5" customHeight="1" x14ac:dyDescent="0.25">
      <c r="A70" s="135" t="s">
        <v>407</v>
      </c>
      <c r="B70" s="161" t="s">
        <v>404</v>
      </c>
      <c r="C70" s="151">
        <v>0</v>
      </c>
      <c r="D70" s="151">
        <v>0</v>
      </c>
      <c r="E70" s="139">
        <v>0</v>
      </c>
      <c r="F70" s="140">
        <f t="shared" si="21"/>
        <v>0</v>
      </c>
    </row>
    <row r="71" spans="1:6" ht="86.25" customHeight="1" x14ac:dyDescent="0.25">
      <c r="A71" s="135" t="s">
        <v>347</v>
      </c>
      <c r="B71" s="161" t="s">
        <v>408</v>
      </c>
      <c r="C71" s="151">
        <v>0</v>
      </c>
      <c r="D71" s="151">
        <v>298.27</v>
      </c>
      <c r="E71" s="139">
        <v>0</v>
      </c>
      <c r="F71" s="140">
        <f t="shared" si="21"/>
        <v>298.27</v>
      </c>
    </row>
    <row r="72" spans="1:6" ht="41.25" customHeight="1" x14ac:dyDescent="0.25">
      <c r="A72" s="135" t="s">
        <v>409</v>
      </c>
      <c r="B72" s="161" t="s">
        <v>410</v>
      </c>
      <c r="C72" s="151">
        <v>0</v>
      </c>
      <c r="D72" s="151">
        <v>0</v>
      </c>
      <c r="E72" s="139">
        <v>0</v>
      </c>
      <c r="F72" s="140">
        <f t="shared" si="21"/>
        <v>0</v>
      </c>
    </row>
    <row r="73" spans="1:6" ht="41.25" customHeight="1" x14ac:dyDescent="0.25">
      <c r="A73" s="132" t="s">
        <v>51</v>
      </c>
      <c r="B73" s="141" t="s">
        <v>52</v>
      </c>
      <c r="C73" s="134">
        <f>SUM(C80+C76+C74)</f>
        <v>3726</v>
      </c>
      <c r="D73" s="134">
        <f>SUM(D80+D76+D74)</f>
        <v>754.47</v>
      </c>
      <c r="E73" s="134">
        <f t="shared" ref="E73:E136" si="22">D73/C73*100</f>
        <v>20.248792270531403</v>
      </c>
      <c r="F73" s="134">
        <f t="shared" si="21"/>
        <v>-2971.5299999999997</v>
      </c>
    </row>
    <row r="74" spans="1:6" ht="15.75" customHeight="1" x14ac:dyDescent="0.25">
      <c r="A74" s="132" t="s">
        <v>53</v>
      </c>
      <c r="B74" s="141" t="s">
        <v>54</v>
      </c>
      <c r="C74" s="134">
        <f t="shared" ref="C74:D74" si="23">SUM(C75)</f>
        <v>0</v>
      </c>
      <c r="D74" s="134">
        <f t="shared" si="23"/>
        <v>0</v>
      </c>
      <c r="E74" s="134">
        <v>0</v>
      </c>
      <c r="F74" s="134">
        <f t="shared" si="21"/>
        <v>0</v>
      </c>
    </row>
    <row r="75" spans="1:6" ht="45.75" customHeight="1" x14ac:dyDescent="0.25">
      <c r="A75" s="135" t="s">
        <v>55</v>
      </c>
      <c r="B75" s="136" t="s">
        <v>208</v>
      </c>
      <c r="C75" s="151">
        <v>0</v>
      </c>
      <c r="D75" s="151">
        <v>0</v>
      </c>
      <c r="E75" s="139">
        <v>0</v>
      </c>
      <c r="F75" s="140">
        <f t="shared" si="21"/>
        <v>0</v>
      </c>
    </row>
    <row r="76" spans="1:6" ht="103.5" customHeight="1" x14ac:dyDescent="0.25">
      <c r="A76" s="132" t="s">
        <v>281</v>
      </c>
      <c r="B76" s="155" t="s">
        <v>282</v>
      </c>
      <c r="C76" s="134">
        <f t="shared" ref="C76:D76" si="24">SUM(C77:C79)</f>
        <v>2589</v>
      </c>
      <c r="D76" s="134">
        <f t="shared" si="24"/>
        <v>658.24</v>
      </c>
      <c r="E76" s="134">
        <f t="shared" si="22"/>
        <v>25.424488219389723</v>
      </c>
      <c r="F76" s="134">
        <f t="shared" si="21"/>
        <v>-1930.76</v>
      </c>
    </row>
    <row r="77" spans="1:6" ht="123" customHeight="1" x14ac:dyDescent="0.25">
      <c r="A77" s="135" t="s">
        <v>348</v>
      </c>
      <c r="B77" s="164" t="s">
        <v>349</v>
      </c>
      <c r="C77" s="151">
        <v>0</v>
      </c>
      <c r="D77" s="151">
        <v>0</v>
      </c>
      <c r="E77" s="139">
        <v>0</v>
      </c>
      <c r="F77" s="140">
        <f t="shared" si="21"/>
        <v>0</v>
      </c>
    </row>
    <row r="78" spans="1:6" ht="139.5" customHeight="1" x14ac:dyDescent="0.25">
      <c r="A78" s="135" t="s">
        <v>56</v>
      </c>
      <c r="B78" s="153" t="s">
        <v>350</v>
      </c>
      <c r="C78" s="151">
        <v>2589</v>
      </c>
      <c r="D78" s="151">
        <v>658.24</v>
      </c>
      <c r="E78" s="139">
        <f t="shared" si="22"/>
        <v>25.424488219389723</v>
      </c>
      <c r="F78" s="140">
        <f t="shared" si="21"/>
        <v>-1930.76</v>
      </c>
    </row>
    <row r="79" spans="1:6" ht="110.25" customHeight="1" x14ac:dyDescent="0.25">
      <c r="A79" s="135" t="s">
        <v>351</v>
      </c>
      <c r="B79" s="165" t="s">
        <v>352</v>
      </c>
      <c r="C79" s="151">
        <v>0</v>
      </c>
      <c r="D79" s="151">
        <v>0</v>
      </c>
      <c r="E79" s="139">
        <v>0</v>
      </c>
      <c r="F79" s="140">
        <f t="shared" si="21"/>
        <v>0</v>
      </c>
    </row>
    <row r="80" spans="1:6" ht="54" customHeight="1" x14ac:dyDescent="0.25">
      <c r="A80" s="132" t="s">
        <v>283</v>
      </c>
      <c r="B80" s="141" t="s">
        <v>284</v>
      </c>
      <c r="C80" s="149">
        <f t="shared" ref="C80:D80" si="25">SUM(C81)</f>
        <v>1137</v>
      </c>
      <c r="D80" s="149">
        <f t="shared" si="25"/>
        <v>96.23</v>
      </c>
      <c r="E80" s="134">
        <f t="shared" si="22"/>
        <v>8.4635004397537372</v>
      </c>
      <c r="F80" s="134">
        <f t="shared" si="21"/>
        <v>-1040.77</v>
      </c>
    </row>
    <row r="81" spans="1:6" ht="74.25" customHeight="1" x14ac:dyDescent="0.25">
      <c r="A81" s="135" t="s">
        <v>57</v>
      </c>
      <c r="B81" s="136" t="s">
        <v>285</v>
      </c>
      <c r="C81" s="151">
        <v>1137</v>
      </c>
      <c r="D81" s="151">
        <v>96.23</v>
      </c>
      <c r="E81" s="139">
        <f>D81/C81*100</f>
        <v>8.4635004397537372</v>
      </c>
      <c r="F81" s="140">
        <f t="shared" si="21"/>
        <v>-1040.77</v>
      </c>
    </row>
    <row r="82" spans="1:6" ht="27" customHeight="1" x14ac:dyDescent="0.25">
      <c r="A82" s="132" t="s">
        <v>58</v>
      </c>
      <c r="B82" s="141" t="s">
        <v>59</v>
      </c>
      <c r="C82" s="134">
        <f>C83+C98+C99+C100+C105+C109+C116+C87+C92+C93+C94+C95+C117+C108+C84+C90+C91+C104</f>
        <v>915.25000000000011</v>
      </c>
      <c r="D82" s="134">
        <f>D83+D98+D99+D100+D105+D109+D116+D87+D92+D93+D94+D95+D117+D108+D84+D90+D91+D104</f>
        <v>636.93999999999983</v>
      </c>
      <c r="E82" s="134">
        <f t="shared" si="22"/>
        <v>69.591914777383195</v>
      </c>
      <c r="F82" s="134">
        <f t="shared" si="21"/>
        <v>-278.31000000000029</v>
      </c>
    </row>
    <row r="83" spans="1:6" ht="117" customHeight="1" x14ac:dyDescent="0.25">
      <c r="A83" s="166" t="s">
        <v>286</v>
      </c>
      <c r="B83" s="167" t="s">
        <v>287</v>
      </c>
      <c r="C83" s="168">
        <v>0</v>
      </c>
      <c r="D83" s="168">
        <v>0.39</v>
      </c>
      <c r="E83" s="140"/>
      <c r="F83" s="140">
        <f t="shared" si="21"/>
        <v>0.39</v>
      </c>
    </row>
    <row r="84" spans="1:6" ht="151.5" customHeight="1" x14ac:dyDescent="0.25">
      <c r="A84" s="166" t="s">
        <v>411</v>
      </c>
      <c r="B84" s="169" t="s">
        <v>412</v>
      </c>
      <c r="C84" s="168">
        <f>SUM(C85+C86)</f>
        <v>0</v>
      </c>
      <c r="D84" s="168">
        <f>SUM(D85+D86)</f>
        <v>5.52</v>
      </c>
      <c r="E84" s="140"/>
      <c r="F84" s="140">
        <f t="shared" si="21"/>
        <v>5.52</v>
      </c>
    </row>
    <row r="85" spans="1:6" ht="156.75" customHeight="1" x14ac:dyDescent="0.25">
      <c r="A85" s="170" t="s">
        <v>413</v>
      </c>
      <c r="B85" s="171" t="s">
        <v>412</v>
      </c>
      <c r="C85" s="140">
        <v>0</v>
      </c>
      <c r="D85" s="140">
        <v>5</v>
      </c>
      <c r="E85" s="140"/>
      <c r="F85" s="140">
        <f t="shared" si="21"/>
        <v>5</v>
      </c>
    </row>
    <row r="86" spans="1:6" ht="152.25" customHeight="1" x14ac:dyDescent="0.25">
      <c r="A86" s="170" t="s">
        <v>414</v>
      </c>
      <c r="B86" s="171" t="s">
        <v>412</v>
      </c>
      <c r="C86" s="140">
        <v>0</v>
      </c>
      <c r="D86" s="140">
        <v>0.52</v>
      </c>
      <c r="E86" s="140"/>
      <c r="F86" s="140">
        <f t="shared" si="21"/>
        <v>0.52</v>
      </c>
    </row>
    <row r="87" spans="1:6" ht="130.5" customHeight="1" x14ac:dyDescent="0.25">
      <c r="A87" s="166" t="s">
        <v>353</v>
      </c>
      <c r="B87" s="167" t="s">
        <v>354</v>
      </c>
      <c r="C87" s="168">
        <f>SUM(C89:C89)</f>
        <v>0</v>
      </c>
      <c r="D87" s="168">
        <f>SUM(D88+D89)</f>
        <v>5.3</v>
      </c>
      <c r="E87" s="140"/>
      <c r="F87" s="140">
        <f t="shared" si="21"/>
        <v>5.3</v>
      </c>
    </row>
    <row r="88" spans="1:6" ht="117" customHeight="1" x14ac:dyDescent="0.25">
      <c r="A88" s="170" t="s">
        <v>355</v>
      </c>
      <c r="B88" s="172" t="s">
        <v>354</v>
      </c>
      <c r="C88" s="140">
        <v>0</v>
      </c>
      <c r="D88" s="140">
        <v>2.8</v>
      </c>
      <c r="E88" s="140"/>
      <c r="F88" s="140">
        <f t="shared" si="21"/>
        <v>2.8</v>
      </c>
    </row>
    <row r="89" spans="1:6" ht="123.75" customHeight="1" x14ac:dyDescent="0.25">
      <c r="A89" s="170" t="s">
        <v>356</v>
      </c>
      <c r="B89" s="172" t="s">
        <v>354</v>
      </c>
      <c r="C89" s="140">
        <v>0</v>
      </c>
      <c r="D89" s="140">
        <v>2.5</v>
      </c>
      <c r="E89" s="140"/>
      <c r="F89" s="140">
        <f t="shared" si="21"/>
        <v>2.5</v>
      </c>
    </row>
    <row r="90" spans="1:6" ht="113.25" customHeight="1" x14ac:dyDescent="0.25">
      <c r="A90" s="166" t="s">
        <v>415</v>
      </c>
      <c r="B90" s="167" t="s">
        <v>416</v>
      </c>
      <c r="C90" s="168">
        <v>0</v>
      </c>
      <c r="D90" s="168">
        <v>10</v>
      </c>
      <c r="E90" s="168"/>
      <c r="F90" s="140">
        <f t="shared" si="21"/>
        <v>10</v>
      </c>
    </row>
    <row r="91" spans="1:6" ht="127.5" customHeight="1" x14ac:dyDescent="0.25">
      <c r="A91" s="166" t="s">
        <v>417</v>
      </c>
      <c r="B91" s="167" t="s">
        <v>418</v>
      </c>
      <c r="C91" s="168">
        <v>0</v>
      </c>
      <c r="D91" s="168">
        <v>5</v>
      </c>
      <c r="E91" s="168"/>
      <c r="F91" s="140">
        <f t="shared" si="21"/>
        <v>5</v>
      </c>
    </row>
    <row r="92" spans="1:6" ht="180" customHeight="1" x14ac:dyDescent="0.25">
      <c r="A92" s="166" t="s">
        <v>357</v>
      </c>
      <c r="B92" s="167" t="s">
        <v>358</v>
      </c>
      <c r="C92" s="168">
        <v>0</v>
      </c>
      <c r="D92" s="168">
        <v>0.3</v>
      </c>
      <c r="E92" s="140"/>
      <c r="F92" s="140">
        <f t="shared" si="21"/>
        <v>0.3</v>
      </c>
    </row>
    <row r="93" spans="1:6" ht="177" customHeight="1" x14ac:dyDescent="0.25">
      <c r="A93" s="166" t="s">
        <v>359</v>
      </c>
      <c r="B93" s="167" t="s">
        <v>360</v>
      </c>
      <c r="C93" s="168">
        <v>0</v>
      </c>
      <c r="D93" s="168">
        <v>3.5</v>
      </c>
      <c r="E93" s="140"/>
      <c r="F93" s="140">
        <f t="shared" si="21"/>
        <v>3.5</v>
      </c>
    </row>
    <row r="94" spans="1:6" ht="126" customHeight="1" x14ac:dyDescent="0.25">
      <c r="A94" s="166" t="s">
        <v>361</v>
      </c>
      <c r="B94" s="167" t="s">
        <v>362</v>
      </c>
      <c r="C94" s="168">
        <v>0</v>
      </c>
      <c r="D94" s="168">
        <v>0.25</v>
      </c>
      <c r="E94" s="140"/>
      <c r="F94" s="140">
        <f t="shared" si="21"/>
        <v>0.25</v>
      </c>
    </row>
    <row r="95" spans="1:6" ht="138" customHeight="1" x14ac:dyDescent="0.25">
      <c r="A95" s="166" t="s">
        <v>363</v>
      </c>
      <c r="B95" s="167" t="s">
        <v>364</v>
      </c>
      <c r="C95" s="168">
        <f>SUM(C96:C97)</f>
        <v>0</v>
      </c>
      <c r="D95" s="168">
        <f t="shared" ref="D95" si="26">SUM(D96:D97)</f>
        <v>4.25</v>
      </c>
      <c r="E95" s="140"/>
      <c r="F95" s="140">
        <f t="shared" si="21"/>
        <v>4.25</v>
      </c>
    </row>
    <row r="96" spans="1:6" ht="132.75" customHeight="1" x14ac:dyDescent="0.25">
      <c r="A96" s="170" t="s">
        <v>365</v>
      </c>
      <c r="B96" s="172" t="s">
        <v>364</v>
      </c>
      <c r="C96" s="140">
        <v>0</v>
      </c>
      <c r="D96" s="140">
        <v>2</v>
      </c>
      <c r="E96" s="140"/>
      <c r="F96" s="140">
        <f t="shared" si="21"/>
        <v>2</v>
      </c>
    </row>
    <row r="97" spans="1:6" ht="141" customHeight="1" x14ac:dyDescent="0.25">
      <c r="A97" s="170" t="s">
        <v>366</v>
      </c>
      <c r="B97" s="172" t="s">
        <v>364</v>
      </c>
      <c r="C97" s="140">
        <v>0</v>
      </c>
      <c r="D97" s="140">
        <v>2.25</v>
      </c>
      <c r="E97" s="140"/>
      <c r="F97" s="140">
        <f t="shared" si="21"/>
        <v>2.25</v>
      </c>
    </row>
    <row r="98" spans="1:6" ht="102" customHeight="1" x14ac:dyDescent="0.25">
      <c r="A98" s="173" t="s">
        <v>288</v>
      </c>
      <c r="B98" s="174" t="s">
        <v>289</v>
      </c>
      <c r="C98" s="168">
        <v>186.34</v>
      </c>
      <c r="D98" s="168">
        <v>14.58</v>
      </c>
      <c r="E98" s="168">
        <f t="shared" si="22"/>
        <v>7.8244069979607174</v>
      </c>
      <c r="F98" s="140">
        <f t="shared" si="21"/>
        <v>-171.76</v>
      </c>
    </row>
    <row r="99" spans="1:6" ht="111.75" customHeight="1" x14ac:dyDescent="0.25">
      <c r="A99" s="173" t="s">
        <v>290</v>
      </c>
      <c r="B99" s="174" t="s">
        <v>291</v>
      </c>
      <c r="C99" s="168">
        <v>0</v>
      </c>
      <c r="D99" s="168">
        <v>0.1</v>
      </c>
      <c r="E99" s="140"/>
      <c r="F99" s="140">
        <f t="shared" si="21"/>
        <v>0.1</v>
      </c>
    </row>
    <row r="100" spans="1:6" ht="113.25" customHeight="1" x14ac:dyDescent="0.25">
      <c r="A100" s="173" t="s">
        <v>292</v>
      </c>
      <c r="B100" s="174" t="s">
        <v>293</v>
      </c>
      <c r="C100" s="168">
        <f>SUM(C101:C103)</f>
        <v>608.17000000000007</v>
      </c>
      <c r="D100" s="168">
        <f t="shared" ref="D100" si="27">SUM(D101:D103)</f>
        <v>8</v>
      </c>
      <c r="E100" s="140">
        <f t="shared" si="22"/>
        <v>1.3154216748606473</v>
      </c>
      <c r="F100" s="140">
        <f t="shared" si="21"/>
        <v>-600.17000000000007</v>
      </c>
    </row>
    <row r="101" spans="1:6" ht="128.25" customHeight="1" x14ac:dyDescent="0.25">
      <c r="A101" s="146" t="s">
        <v>294</v>
      </c>
      <c r="B101" s="175" t="s">
        <v>293</v>
      </c>
      <c r="C101" s="140">
        <v>140</v>
      </c>
      <c r="D101" s="140">
        <v>0</v>
      </c>
      <c r="E101" s="140">
        <f t="shared" si="22"/>
        <v>0</v>
      </c>
      <c r="F101" s="140">
        <f t="shared" si="21"/>
        <v>-140</v>
      </c>
    </row>
    <row r="102" spans="1:6" ht="123.75" customHeight="1" x14ac:dyDescent="0.25">
      <c r="A102" s="146" t="s">
        <v>295</v>
      </c>
      <c r="B102" s="175" t="s">
        <v>293</v>
      </c>
      <c r="C102" s="151">
        <v>468.17</v>
      </c>
      <c r="D102" s="151">
        <v>3</v>
      </c>
      <c r="E102" s="140">
        <f t="shared" si="22"/>
        <v>0.64079287438323684</v>
      </c>
      <c r="F102" s="140">
        <f t="shared" si="21"/>
        <v>-465.17</v>
      </c>
    </row>
    <row r="103" spans="1:6" ht="121.5" customHeight="1" x14ac:dyDescent="0.25">
      <c r="A103" s="146" t="s">
        <v>367</v>
      </c>
      <c r="B103" s="175" t="s">
        <v>293</v>
      </c>
      <c r="C103" s="151">
        <v>0</v>
      </c>
      <c r="D103" s="151">
        <v>5</v>
      </c>
      <c r="E103" s="140"/>
      <c r="F103" s="140">
        <f t="shared" si="21"/>
        <v>5</v>
      </c>
    </row>
    <row r="104" spans="1:6" ht="122.25" customHeight="1" x14ac:dyDescent="0.25">
      <c r="A104" s="176" t="s">
        <v>419</v>
      </c>
      <c r="B104" s="174" t="s">
        <v>420</v>
      </c>
      <c r="C104" s="177">
        <v>0</v>
      </c>
      <c r="D104" s="177">
        <v>1.88</v>
      </c>
      <c r="E104" s="140"/>
      <c r="F104" s="140">
        <f t="shared" si="21"/>
        <v>1.88</v>
      </c>
    </row>
    <row r="105" spans="1:6" ht="75" customHeight="1" x14ac:dyDescent="0.25">
      <c r="A105" s="176" t="s">
        <v>296</v>
      </c>
      <c r="B105" s="141" t="s">
        <v>78</v>
      </c>
      <c r="C105" s="177">
        <f>SUM(C106:C107)</f>
        <v>0.74</v>
      </c>
      <c r="D105" s="177">
        <f>SUM(D106:D107)</f>
        <v>173.99</v>
      </c>
      <c r="E105" s="140"/>
      <c r="F105" s="140">
        <f t="shared" si="21"/>
        <v>173.25</v>
      </c>
    </row>
    <row r="106" spans="1:6" ht="72.75" customHeight="1" x14ac:dyDescent="0.25">
      <c r="A106" s="178" t="s">
        <v>297</v>
      </c>
      <c r="B106" s="136" t="s">
        <v>78</v>
      </c>
      <c r="C106" s="151">
        <v>0</v>
      </c>
      <c r="D106" s="151">
        <v>173.99</v>
      </c>
      <c r="E106" s="140"/>
      <c r="F106" s="140">
        <f t="shared" si="21"/>
        <v>173.99</v>
      </c>
    </row>
    <row r="107" spans="1:6" ht="75.75" customHeight="1" x14ac:dyDescent="0.25">
      <c r="A107" s="178" t="s">
        <v>421</v>
      </c>
      <c r="B107" s="136" t="s">
        <v>78</v>
      </c>
      <c r="C107" s="151">
        <v>0.74</v>
      </c>
      <c r="D107" s="151">
        <v>0</v>
      </c>
      <c r="E107" s="140">
        <f t="shared" si="22"/>
        <v>0</v>
      </c>
      <c r="F107" s="140">
        <f t="shared" si="21"/>
        <v>-0.74</v>
      </c>
    </row>
    <row r="108" spans="1:6" ht="137.25" customHeight="1" x14ac:dyDescent="0.25">
      <c r="A108" s="173" t="s">
        <v>298</v>
      </c>
      <c r="B108" s="174" t="s">
        <v>299</v>
      </c>
      <c r="C108" s="179">
        <v>120</v>
      </c>
      <c r="D108" s="179">
        <v>0</v>
      </c>
      <c r="E108" s="140">
        <f t="shared" si="22"/>
        <v>0</v>
      </c>
      <c r="F108" s="140">
        <f t="shared" si="21"/>
        <v>-120</v>
      </c>
    </row>
    <row r="109" spans="1:6" ht="106.5" customHeight="1" x14ac:dyDescent="0.25">
      <c r="A109" s="180" t="s">
        <v>300</v>
      </c>
      <c r="B109" s="181" t="s">
        <v>368</v>
      </c>
      <c r="C109" s="179">
        <f>SUM(C110:C115)</f>
        <v>0</v>
      </c>
      <c r="D109" s="179">
        <f t="shared" ref="D109" si="28">SUM(D110:D115)</f>
        <v>361.52</v>
      </c>
      <c r="E109" s="140"/>
      <c r="F109" s="140">
        <f t="shared" si="21"/>
        <v>361.52</v>
      </c>
    </row>
    <row r="110" spans="1:6" ht="102" customHeight="1" x14ac:dyDescent="0.25">
      <c r="A110" s="182" t="s">
        <v>301</v>
      </c>
      <c r="B110" s="163" t="s">
        <v>368</v>
      </c>
      <c r="C110" s="183">
        <v>0</v>
      </c>
      <c r="D110" s="183">
        <v>4</v>
      </c>
      <c r="E110" s="140"/>
      <c r="F110" s="140">
        <f t="shared" si="21"/>
        <v>4</v>
      </c>
    </row>
    <row r="111" spans="1:6" ht="99.75" customHeight="1" x14ac:dyDescent="0.25">
      <c r="A111" s="182" t="s">
        <v>302</v>
      </c>
      <c r="B111" s="163" t="s">
        <v>368</v>
      </c>
      <c r="C111" s="183">
        <v>0</v>
      </c>
      <c r="D111" s="183">
        <v>25</v>
      </c>
      <c r="E111" s="140"/>
      <c r="F111" s="140">
        <f t="shared" si="21"/>
        <v>25</v>
      </c>
    </row>
    <row r="112" spans="1:6" ht="107.25" customHeight="1" x14ac:dyDescent="0.25">
      <c r="A112" s="182" t="s">
        <v>303</v>
      </c>
      <c r="B112" s="163" t="s">
        <v>368</v>
      </c>
      <c r="C112" s="183">
        <v>0</v>
      </c>
      <c r="D112" s="183">
        <v>0</v>
      </c>
      <c r="E112" s="140"/>
      <c r="F112" s="140">
        <f t="shared" si="21"/>
        <v>0</v>
      </c>
    </row>
    <row r="113" spans="1:6" ht="102.75" customHeight="1" x14ac:dyDescent="0.25">
      <c r="A113" s="182" t="s">
        <v>369</v>
      </c>
      <c r="B113" s="163" t="s">
        <v>368</v>
      </c>
      <c r="C113" s="183">
        <v>0</v>
      </c>
      <c r="D113" s="183">
        <v>180.09</v>
      </c>
      <c r="E113" s="140"/>
      <c r="F113" s="140">
        <f t="shared" si="21"/>
        <v>180.09</v>
      </c>
    </row>
    <row r="114" spans="1:6" ht="99.75" customHeight="1" x14ac:dyDescent="0.25">
      <c r="A114" s="182" t="s">
        <v>304</v>
      </c>
      <c r="B114" s="163" t="s">
        <v>368</v>
      </c>
      <c r="C114" s="183">
        <v>0</v>
      </c>
      <c r="D114" s="183">
        <v>5</v>
      </c>
      <c r="E114" s="140"/>
      <c r="F114" s="140">
        <f t="shared" si="21"/>
        <v>5</v>
      </c>
    </row>
    <row r="115" spans="1:6" ht="100.5" customHeight="1" x14ac:dyDescent="0.25">
      <c r="A115" s="182" t="s">
        <v>370</v>
      </c>
      <c r="B115" s="163" t="s">
        <v>368</v>
      </c>
      <c r="C115" s="183">
        <v>0</v>
      </c>
      <c r="D115" s="183">
        <v>147.43</v>
      </c>
      <c r="E115" s="140"/>
      <c r="F115" s="140">
        <f t="shared" si="21"/>
        <v>147.43</v>
      </c>
    </row>
    <row r="116" spans="1:6" ht="123.75" customHeight="1" x14ac:dyDescent="0.25">
      <c r="A116" s="180" t="s">
        <v>305</v>
      </c>
      <c r="B116" s="181" t="s">
        <v>371</v>
      </c>
      <c r="C116" s="179">
        <v>0</v>
      </c>
      <c r="D116" s="179">
        <v>22.34</v>
      </c>
      <c r="E116" s="140"/>
      <c r="F116" s="140">
        <f t="shared" si="21"/>
        <v>22.34</v>
      </c>
    </row>
    <row r="117" spans="1:6" ht="90" customHeight="1" x14ac:dyDescent="0.25">
      <c r="A117" s="180" t="s">
        <v>372</v>
      </c>
      <c r="B117" s="181" t="s">
        <v>373</v>
      </c>
      <c r="C117" s="179">
        <v>0</v>
      </c>
      <c r="D117" s="179">
        <v>20.02</v>
      </c>
      <c r="E117" s="140"/>
      <c r="F117" s="140">
        <f t="shared" si="21"/>
        <v>20.02</v>
      </c>
    </row>
    <row r="118" spans="1:6" ht="30" customHeight="1" x14ac:dyDescent="0.25">
      <c r="A118" s="156" t="s">
        <v>60</v>
      </c>
      <c r="B118" s="141" t="s">
        <v>61</v>
      </c>
      <c r="C118" s="134">
        <f>C119+C122</f>
        <v>0</v>
      </c>
      <c r="D118" s="134">
        <f>D119+D122</f>
        <v>13.31</v>
      </c>
      <c r="E118" s="134">
        <v>0</v>
      </c>
      <c r="F118" s="134">
        <f t="shared" si="21"/>
        <v>13.31</v>
      </c>
    </row>
    <row r="119" spans="1:6" ht="48.75" customHeight="1" x14ac:dyDescent="0.25">
      <c r="A119" s="156" t="s">
        <v>62</v>
      </c>
      <c r="B119" s="141" t="s">
        <v>422</v>
      </c>
      <c r="C119" s="152">
        <f>C120+C121</f>
        <v>0</v>
      </c>
      <c r="D119" s="152">
        <f>D120+D121</f>
        <v>13.31</v>
      </c>
      <c r="E119" s="134">
        <v>0</v>
      </c>
      <c r="F119" s="134">
        <f t="shared" si="21"/>
        <v>13.31</v>
      </c>
    </row>
    <row r="120" spans="1:6" ht="45" customHeight="1" x14ac:dyDescent="0.25">
      <c r="A120" s="159" t="s">
        <v>63</v>
      </c>
      <c r="B120" s="136" t="s">
        <v>422</v>
      </c>
      <c r="C120" s="151">
        <v>0</v>
      </c>
      <c r="D120" s="151">
        <v>0</v>
      </c>
      <c r="E120" s="139">
        <v>0</v>
      </c>
      <c r="F120" s="140">
        <f t="shared" si="21"/>
        <v>0</v>
      </c>
    </row>
    <row r="121" spans="1:6" ht="49.5" customHeight="1" x14ac:dyDescent="0.25">
      <c r="A121" s="159" t="s">
        <v>206</v>
      </c>
      <c r="B121" s="136" t="s">
        <v>422</v>
      </c>
      <c r="C121" s="151">
        <v>0</v>
      </c>
      <c r="D121" s="151">
        <v>13.31</v>
      </c>
      <c r="E121" s="139">
        <v>0</v>
      </c>
      <c r="F121" s="140">
        <f t="shared" si="21"/>
        <v>13.31</v>
      </c>
    </row>
    <row r="122" spans="1:6" ht="29.25" customHeight="1" x14ac:dyDescent="0.25">
      <c r="A122" s="156" t="s">
        <v>306</v>
      </c>
      <c r="B122" s="141" t="s">
        <v>307</v>
      </c>
      <c r="C122" s="157">
        <v>0</v>
      </c>
      <c r="D122" s="157">
        <v>0</v>
      </c>
      <c r="E122" s="134">
        <v>0</v>
      </c>
      <c r="F122" s="147">
        <f t="shared" si="21"/>
        <v>0</v>
      </c>
    </row>
    <row r="123" spans="1:6" ht="30" customHeight="1" x14ac:dyDescent="0.25">
      <c r="A123" s="159" t="s">
        <v>374</v>
      </c>
      <c r="B123" s="136" t="s">
        <v>375</v>
      </c>
      <c r="C123" s="184">
        <v>0</v>
      </c>
      <c r="D123" s="184">
        <v>0</v>
      </c>
      <c r="E123" s="139"/>
      <c r="F123" s="140">
        <f t="shared" si="21"/>
        <v>0</v>
      </c>
    </row>
    <row r="124" spans="1:6" ht="27.75" customHeight="1" x14ac:dyDescent="0.25">
      <c r="A124" s="132" t="s">
        <v>64</v>
      </c>
      <c r="B124" s="141" t="s">
        <v>65</v>
      </c>
      <c r="C124" s="185">
        <f>SUM(C125+C160+C162)</f>
        <v>1762970.5499999998</v>
      </c>
      <c r="D124" s="185">
        <f t="shared" ref="D124:F124" si="29">SUM(D125+D160+D162)</f>
        <v>319939.61</v>
      </c>
      <c r="E124" s="158">
        <f t="shared" si="22"/>
        <v>18.147756920840227</v>
      </c>
      <c r="F124" s="185">
        <f t="shared" si="29"/>
        <v>-1443030.94</v>
      </c>
    </row>
    <row r="125" spans="1:6" ht="47.25" customHeight="1" x14ac:dyDescent="0.25">
      <c r="A125" s="135" t="s">
        <v>66</v>
      </c>
      <c r="B125" s="186" t="s">
        <v>67</v>
      </c>
      <c r="C125" s="185">
        <f>SUM(C126+C129+C142)</f>
        <v>1762970.5499999998</v>
      </c>
      <c r="D125" s="185">
        <f t="shared" ref="D125" si="30">SUM(D126+D129+D142)</f>
        <v>326272.88</v>
      </c>
      <c r="E125" s="158">
        <f t="shared" si="22"/>
        <v>18.506995479873449</v>
      </c>
      <c r="F125" s="158">
        <f t="shared" si="21"/>
        <v>-1436697.67</v>
      </c>
    </row>
    <row r="126" spans="1:6" ht="33" customHeight="1" x14ac:dyDescent="0.25">
      <c r="A126" s="132" t="s">
        <v>220</v>
      </c>
      <c r="B126" s="186" t="s">
        <v>308</v>
      </c>
      <c r="C126" s="185">
        <f>SUM(C127+C128)</f>
        <v>617768</v>
      </c>
      <c r="D126" s="185">
        <f t="shared" ref="D126" si="31">SUM(D127+D128)</f>
        <v>10099</v>
      </c>
      <c r="E126" s="158">
        <f t="shared" si="22"/>
        <v>1.6347560896647284</v>
      </c>
      <c r="F126" s="187">
        <f t="shared" si="21"/>
        <v>-607669</v>
      </c>
    </row>
    <row r="127" spans="1:6" ht="61.5" customHeight="1" x14ac:dyDescent="0.25">
      <c r="A127" s="135" t="s">
        <v>221</v>
      </c>
      <c r="B127" s="136" t="s">
        <v>376</v>
      </c>
      <c r="C127" s="184">
        <f>483132+13446</f>
        <v>496578</v>
      </c>
      <c r="D127" s="184">
        <v>0</v>
      </c>
      <c r="E127" s="139">
        <f t="shared" si="22"/>
        <v>0</v>
      </c>
      <c r="F127" s="140">
        <f t="shared" si="21"/>
        <v>-496578</v>
      </c>
    </row>
    <row r="128" spans="1:6" ht="45.75" customHeight="1" x14ac:dyDescent="0.25">
      <c r="A128" s="135" t="s">
        <v>309</v>
      </c>
      <c r="B128" s="136" t="s">
        <v>310</v>
      </c>
      <c r="C128" s="184">
        <f>110986+10204</f>
        <v>121190</v>
      </c>
      <c r="D128" s="184">
        <v>10099</v>
      </c>
      <c r="E128" s="139">
        <f t="shared" si="22"/>
        <v>8.3331958082350024</v>
      </c>
      <c r="F128" s="140">
        <f t="shared" si="21"/>
        <v>-111091</v>
      </c>
    </row>
    <row r="129" spans="1:6" ht="39" customHeight="1" x14ac:dyDescent="0.25">
      <c r="A129" s="132" t="s">
        <v>222</v>
      </c>
      <c r="B129" s="186" t="s">
        <v>311</v>
      </c>
      <c r="C129" s="158">
        <f>SUM(C130:C137)</f>
        <v>548343.15</v>
      </c>
      <c r="D129" s="158">
        <f t="shared" ref="D129" si="32">SUM(D130:D137)</f>
        <v>149391.54</v>
      </c>
      <c r="E129" s="158">
        <f t="shared" si="22"/>
        <v>27.244170005588654</v>
      </c>
      <c r="F129" s="158">
        <f t="shared" si="21"/>
        <v>-398951.61</v>
      </c>
    </row>
    <row r="130" spans="1:6" ht="69" customHeight="1" x14ac:dyDescent="0.25">
      <c r="A130" s="135" t="s">
        <v>377</v>
      </c>
      <c r="B130" s="159" t="s">
        <v>378</v>
      </c>
      <c r="C130" s="140">
        <v>21345.4</v>
      </c>
      <c r="D130" s="140">
        <v>0</v>
      </c>
      <c r="E130" s="140">
        <f t="shared" si="22"/>
        <v>0</v>
      </c>
      <c r="F130" s="140">
        <f t="shared" si="21"/>
        <v>-21345.4</v>
      </c>
    </row>
    <row r="131" spans="1:6" ht="171" customHeight="1" x14ac:dyDescent="0.25">
      <c r="A131" s="135" t="s">
        <v>379</v>
      </c>
      <c r="B131" s="188" t="s">
        <v>380</v>
      </c>
      <c r="C131" s="140">
        <v>26207.08</v>
      </c>
      <c r="D131" s="140">
        <v>0</v>
      </c>
      <c r="E131" s="140">
        <f t="shared" si="22"/>
        <v>0</v>
      </c>
      <c r="F131" s="140">
        <f t="shared" si="21"/>
        <v>-26207.08</v>
      </c>
    </row>
    <row r="132" spans="1:6" ht="132.75" customHeight="1" x14ac:dyDescent="0.25">
      <c r="A132" s="135" t="s">
        <v>381</v>
      </c>
      <c r="B132" s="188" t="s">
        <v>382</v>
      </c>
      <c r="C132" s="140">
        <v>1833.9</v>
      </c>
      <c r="D132" s="140">
        <v>0</v>
      </c>
      <c r="E132" s="140">
        <f t="shared" si="22"/>
        <v>0</v>
      </c>
      <c r="F132" s="140">
        <f t="shared" ref="F132:F165" si="33">D132-C132</f>
        <v>-1833.9</v>
      </c>
    </row>
    <row r="133" spans="1:6" ht="36" customHeight="1" x14ac:dyDescent="0.25">
      <c r="A133" s="189" t="s">
        <v>383</v>
      </c>
      <c r="B133" s="136" t="s">
        <v>384</v>
      </c>
      <c r="C133" s="140">
        <v>225.17</v>
      </c>
      <c r="D133" s="140">
        <v>225.17</v>
      </c>
      <c r="E133" s="140">
        <f t="shared" si="22"/>
        <v>100</v>
      </c>
      <c r="F133" s="140">
        <f t="shared" si="33"/>
        <v>0</v>
      </c>
    </row>
    <row r="134" spans="1:6" ht="54" customHeight="1" x14ac:dyDescent="0.25">
      <c r="A134" s="189" t="s">
        <v>389</v>
      </c>
      <c r="B134" s="136" t="s">
        <v>390</v>
      </c>
      <c r="C134" s="140">
        <v>1076.9000000000001</v>
      </c>
      <c r="D134" s="140">
        <v>0</v>
      </c>
      <c r="E134" s="140">
        <f t="shared" si="22"/>
        <v>0</v>
      </c>
      <c r="F134" s="140">
        <f t="shared" si="33"/>
        <v>-1076.9000000000001</v>
      </c>
    </row>
    <row r="135" spans="1:6" ht="77.25" customHeight="1" x14ac:dyDescent="0.25">
      <c r="A135" s="189" t="s">
        <v>385</v>
      </c>
      <c r="B135" s="136" t="s">
        <v>386</v>
      </c>
      <c r="C135" s="140">
        <v>438190.9</v>
      </c>
      <c r="D135" s="140">
        <v>135046.26999999999</v>
      </c>
      <c r="E135" s="140">
        <f t="shared" si="22"/>
        <v>30.819049414307781</v>
      </c>
      <c r="F135" s="140">
        <f t="shared" si="33"/>
        <v>-303144.63</v>
      </c>
    </row>
    <row r="136" spans="1:6" ht="46.5" customHeight="1" x14ac:dyDescent="0.25">
      <c r="A136" s="189" t="s">
        <v>387</v>
      </c>
      <c r="B136" s="136" t="s">
        <v>388</v>
      </c>
      <c r="C136" s="140">
        <v>530.1</v>
      </c>
      <c r="D136" s="140">
        <v>530.1</v>
      </c>
      <c r="E136" s="140">
        <f t="shared" si="22"/>
        <v>100</v>
      </c>
      <c r="F136" s="140">
        <f t="shared" si="33"/>
        <v>0</v>
      </c>
    </row>
    <row r="137" spans="1:6" ht="34.5" customHeight="1" x14ac:dyDescent="0.25">
      <c r="A137" s="132" t="s">
        <v>312</v>
      </c>
      <c r="B137" s="186" t="s">
        <v>313</v>
      </c>
      <c r="C137" s="190">
        <f>SUM(C138:C141)</f>
        <v>58933.7</v>
      </c>
      <c r="D137" s="190">
        <f t="shared" ref="D137" si="34">SUM(D138:D141)</f>
        <v>13590</v>
      </c>
      <c r="E137" s="158">
        <f t="shared" ref="E137:E165" si="35">D137/C137*100</f>
        <v>23.059811279454713</v>
      </c>
      <c r="F137" s="158">
        <f t="shared" si="33"/>
        <v>-45343.7</v>
      </c>
    </row>
    <row r="138" spans="1:6" ht="35.25" customHeight="1" x14ac:dyDescent="0.25">
      <c r="A138" s="135" t="s">
        <v>391</v>
      </c>
      <c r="B138" s="191" t="s">
        <v>392</v>
      </c>
      <c r="C138" s="184">
        <v>400</v>
      </c>
      <c r="D138" s="184">
        <v>0</v>
      </c>
      <c r="E138" s="140">
        <f t="shared" si="35"/>
        <v>0</v>
      </c>
      <c r="F138" s="140">
        <f t="shared" si="33"/>
        <v>-400</v>
      </c>
    </row>
    <row r="139" spans="1:6" ht="147.75" customHeight="1" x14ac:dyDescent="0.25">
      <c r="A139" s="135" t="s">
        <v>391</v>
      </c>
      <c r="B139" s="159" t="s">
        <v>393</v>
      </c>
      <c r="C139" s="184">
        <v>616</v>
      </c>
      <c r="D139" s="184">
        <v>0</v>
      </c>
      <c r="E139" s="140">
        <f t="shared" si="35"/>
        <v>0</v>
      </c>
      <c r="F139" s="140">
        <f t="shared" si="33"/>
        <v>-616</v>
      </c>
    </row>
    <row r="140" spans="1:6" ht="57" customHeight="1" x14ac:dyDescent="0.25">
      <c r="A140" s="135" t="s">
        <v>314</v>
      </c>
      <c r="B140" s="191" t="s">
        <v>315</v>
      </c>
      <c r="C140" s="184">
        <v>45300</v>
      </c>
      <c r="D140" s="184">
        <v>13590</v>
      </c>
      <c r="E140" s="140">
        <f t="shared" si="35"/>
        <v>30</v>
      </c>
      <c r="F140" s="140">
        <f t="shared" si="33"/>
        <v>-31710</v>
      </c>
    </row>
    <row r="141" spans="1:6" ht="89.25" customHeight="1" x14ac:dyDescent="0.25">
      <c r="A141" s="135" t="s">
        <v>314</v>
      </c>
      <c r="B141" s="191" t="s">
        <v>316</v>
      </c>
      <c r="C141" s="184">
        <v>12617.7</v>
      </c>
      <c r="D141" s="184">
        <v>0</v>
      </c>
      <c r="E141" s="140">
        <f t="shared" si="35"/>
        <v>0</v>
      </c>
      <c r="F141" s="140">
        <f t="shared" si="33"/>
        <v>-12617.7</v>
      </c>
    </row>
    <row r="142" spans="1:6" ht="35.25" customHeight="1" x14ac:dyDescent="0.25">
      <c r="A142" s="132" t="s">
        <v>223</v>
      </c>
      <c r="B142" s="186" t="s">
        <v>317</v>
      </c>
      <c r="C142" s="190">
        <f>SUM(C143+C144+C153+C154+C157+C156+C155)</f>
        <v>596859.4</v>
      </c>
      <c r="D142" s="190">
        <f t="shared" ref="D142" si="36">SUM(D143+D144+D153+D154+D157+D156+D155)</f>
        <v>166782.34000000003</v>
      </c>
      <c r="E142" s="158">
        <f t="shared" si="35"/>
        <v>27.943321324921751</v>
      </c>
      <c r="F142" s="158">
        <f t="shared" si="33"/>
        <v>-430077.06</v>
      </c>
    </row>
    <row r="143" spans="1:6" ht="63.75" customHeight="1" x14ac:dyDescent="0.25">
      <c r="A143" s="135" t="s">
        <v>224</v>
      </c>
      <c r="B143" s="136" t="s">
        <v>225</v>
      </c>
      <c r="C143" s="151">
        <v>17213.599999999999</v>
      </c>
      <c r="D143" s="151">
        <v>6117.86</v>
      </c>
      <c r="E143" s="139">
        <f t="shared" si="35"/>
        <v>35.540851419807595</v>
      </c>
      <c r="F143" s="140">
        <f t="shared" si="33"/>
        <v>-11095.739999999998</v>
      </c>
    </row>
    <row r="144" spans="1:6" ht="59.25" customHeight="1" x14ac:dyDescent="0.25">
      <c r="A144" s="192" t="s">
        <v>318</v>
      </c>
      <c r="B144" s="193" t="s">
        <v>68</v>
      </c>
      <c r="C144" s="194">
        <f t="shared" ref="C144:D144" si="37">SUM(C145:C152)</f>
        <v>81018.099999999991</v>
      </c>
      <c r="D144" s="194">
        <f t="shared" si="37"/>
        <v>32862.659999999996</v>
      </c>
      <c r="E144" s="195">
        <f t="shared" si="35"/>
        <v>40.562121303758047</v>
      </c>
      <c r="F144" s="195">
        <f t="shared" si="33"/>
        <v>-48155.439999999995</v>
      </c>
    </row>
    <row r="145" spans="1:6" ht="96" customHeight="1" x14ac:dyDescent="0.25">
      <c r="A145" s="135" t="s">
        <v>226</v>
      </c>
      <c r="B145" s="191" t="s">
        <v>319</v>
      </c>
      <c r="C145" s="184">
        <v>311</v>
      </c>
      <c r="D145" s="184">
        <v>77.75</v>
      </c>
      <c r="E145" s="139">
        <f t="shared" si="35"/>
        <v>25</v>
      </c>
      <c r="F145" s="140">
        <f t="shared" si="33"/>
        <v>-233.25</v>
      </c>
    </row>
    <row r="146" spans="1:6" ht="100.5" customHeight="1" x14ac:dyDescent="0.25">
      <c r="A146" s="135" t="s">
        <v>226</v>
      </c>
      <c r="B146" s="191" t="s">
        <v>320</v>
      </c>
      <c r="C146" s="184">
        <v>75690</v>
      </c>
      <c r="D146" s="184">
        <v>32510.17</v>
      </c>
      <c r="E146" s="139">
        <f t="shared" si="35"/>
        <v>42.951737349715948</v>
      </c>
      <c r="F146" s="140">
        <f t="shared" si="33"/>
        <v>-43179.83</v>
      </c>
    </row>
    <row r="147" spans="1:6" ht="117" customHeight="1" x14ac:dyDescent="0.25">
      <c r="A147" s="135" t="s">
        <v>226</v>
      </c>
      <c r="B147" s="191" t="s">
        <v>321</v>
      </c>
      <c r="C147" s="184">
        <v>0.2</v>
      </c>
      <c r="D147" s="184">
        <v>0.2</v>
      </c>
      <c r="E147" s="139">
        <f t="shared" si="35"/>
        <v>100</v>
      </c>
      <c r="F147" s="140">
        <f t="shared" si="33"/>
        <v>0</v>
      </c>
    </row>
    <row r="148" spans="1:6" ht="56.25" customHeight="1" x14ac:dyDescent="0.25">
      <c r="A148" s="135" t="s">
        <v>226</v>
      </c>
      <c r="B148" s="191" t="s">
        <v>322</v>
      </c>
      <c r="C148" s="184">
        <v>115.2</v>
      </c>
      <c r="D148" s="184">
        <v>115.2</v>
      </c>
      <c r="E148" s="139">
        <f t="shared" si="35"/>
        <v>100</v>
      </c>
      <c r="F148" s="140">
        <f t="shared" si="33"/>
        <v>0</v>
      </c>
    </row>
    <row r="149" spans="1:6" ht="120" customHeight="1" x14ac:dyDescent="0.25">
      <c r="A149" s="135" t="s">
        <v>226</v>
      </c>
      <c r="B149" s="196" t="s">
        <v>323</v>
      </c>
      <c r="C149" s="184">
        <v>2371</v>
      </c>
      <c r="D149" s="184">
        <v>0</v>
      </c>
      <c r="E149" s="139">
        <f t="shared" si="35"/>
        <v>0</v>
      </c>
      <c r="F149" s="140">
        <f t="shared" si="33"/>
        <v>-2371</v>
      </c>
    </row>
    <row r="150" spans="1:6" ht="158.25" customHeight="1" x14ac:dyDescent="0.25">
      <c r="A150" s="135" t="s">
        <v>226</v>
      </c>
      <c r="B150" s="191" t="s">
        <v>324</v>
      </c>
      <c r="C150" s="184">
        <v>0.2</v>
      </c>
      <c r="D150" s="184">
        <v>0.14000000000000001</v>
      </c>
      <c r="E150" s="139">
        <f t="shared" si="35"/>
        <v>70</v>
      </c>
      <c r="F150" s="140">
        <f t="shared" si="33"/>
        <v>-0.06</v>
      </c>
    </row>
    <row r="151" spans="1:6" ht="86.25" customHeight="1" x14ac:dyDescent="0.25">
      <c r="A151" s="135" t="s">
        <v>226</v>
      </c>
      <c r="B151" s="191" t="s">
        <v>325</v>
      </c>
      <c r="C151" s="184">
        <v>940.3</v>
      </c>
      <c r="D151" s="184">
        <v>159.19999999999999</v>
      </c>
      <c r="E151" s="139">
        <f t="shared" si="35"/>
        <v>16.93076677656067</v>
      </c>
      <c r="F151" s="140">
        <f t="shared" si="33"/>
        <v>-781.09999999999991</v>
      </c>
    </row>
    <row r="152" spans="1:6" ht="149.25" customHeight="1" x14ac:dyDescent="0.25">
      <c r="A152" s="135" t="s">
        <v>227</v>
      </c>
      <c r="B152" s="191" t="s">
        <v>326</v>
      </c>
      <c r="C152" s="184">
        <v>1590.2</v>
      </c>
      <c r="D152" s="184">
        <v>0</v>
      </c>
      <c r="E152" s="139">
        <f t="shared" si="35"/>
        <v>0</v>
      </c>
      <c r="F152" s="140">
        <f t="shared" si="33"/>
        <v>-1590.2</v>
      </c>
    </row>
    <row r="153" spans="1:6" ht="85.5" customHeight="1" x14ac:dyDescent="0.25">
      <c r="A153" s="135" t="s">
        <v>228</v>
      </c>
      <c r="B153" s="136" t="s">
        <v>327</v>
      </c>
      <c r="C153" s="184">
        <v>48.6</v>
      </c>
      <c r="D153" s="184">
        <v>0</v>
      </c>
      <c r="E153" s="139">
        <f t="shared" si="35"/>
        <v>0</v>
      </c>
      <c r="F153" s="140">
        <f t="shared" si="33"/>
        <v>-48.6</v>
      </c>
    </row>
    <row r="154" spans="1:6" ht="51" customHeight="1" x14ac:dyDescent="0.25">
      <c r="A154" s="135" t="s">
        <v>229</v>
      </c>
      <c r="B154" s="136" t="s">
        <v>328</v>
      </c>
      <c r="C154" s="184">
        <v>16915.8</v>
      </c>
      <c r="D154" s="184">
        <v>5022.07</v>
      </c>
      <c r="E154" s="139">
        <f t="shared" si="35"/>
        <v>29.688634294564842</v>
      </c>
      <c r="F154" s="140">
        <f t="shared" si="33"/>
        <v>-11893.73</v>
      </c>
    </row>
    <row r="155" spans="1:6" ht="80.25" customHeight="1" x14ac:dyDescent="0.25">
      <c r="A155" s="135" t="s">
        <v>423</v>
      </c>
      <c r="B155" s="136" t="s">
        <v>424</v>
      </c>
      <c r="C155" s="184">
        <v>84.4</v>
      </c>
      <c r="D155" s="184">
        <v>24.95</v>
      </c>
      <c r="E155" s="139">
        <f t="shared" si="35"/>
        <v>29.561611374407583</v>
      </c>
      <c r="F155" s="140">
        <f t="shared" si="33"/>
        <v>-59.45</v>
      </c>
    </row>
    <row r="156" spans="1:6" ht="48" customHeight="1" x14ac:dyDescent="0.25">
      <c r="A156" s="135" t="s">
        <v>329</v>
      </c>
      <c r="B156" s="197" t="s">
        <v>330</v>
      </c>
      <c r="C156" s="184">
        <v>639.9</v>
      </c>
      <c r="D156" s="184">
        <v>0</v>
      </c>
      <c r="E156" s="139">
        <f t="shared" si="35"/>
        <v>0</v>
      </c>
      <c r="F156" s="140">
        <f t="shared" si="33"/>
        <v>-639.9</v>
      </c>
    </row>
    <row r="157" spans="1:6" ht="36" customHeight="1" x14ac:dyDescent="0.25">
      <c r="A157" s="132" t="s">
        <v>230</v>
      </c>
      <c r="B157" s="186" t="s">
        <v>69</v>
      </c>
      <c r="C157" s="190">
        <f>SUM(C158+C159)</f>
        <v>480939</v>
      </c>
      <c r="D157" s="190">
        <f t="shared" ref="D157" si="38">SUM(D158+D159)</f>
        <v>122754.8</v>
      </c>
      <c r="E157" s="158">
        <f t="shared" si="35"/>
        <v>25.523985370286045</v>
      </c>
      <c r="F157" s="158">
        <f t="shared" si="33"/>
        <v>-358184.2</v>
      </c>
    </row>
    <row r="158" spans="1:6" ht="83.25" customHeight="1" x14ac:dyDescent="0.25">
      <c r="A158" s="135" t="s">
        <v>231</v>
      </c>
      <c r="B158" s="198" t="s">
        <v>232</v>
      </c>
      <c r="C158" s="151">
        <f>188217+2018</f>
        <v>190235</v>
      </c>
      <c r="D158" s="151">
        <v>48191.8</v>
      </c>
      <c r="E158" s="139">
        <f t="shared" si="35"/>
        <v>25.3327726233343</v>
      </c>
      <c r="F158" s="140">
        <f t="shared" si="33"/>
        <v>-142043.20000000001</v>
      </c>
    </row>
    <row r="159" spans="1:6" ht="147" customHeight="1" x14ac:dyDescent="0.25">
      <c r="A159" s="135" t="s">
        <v>231</v>
      </c>
      <c r="B159" s="198" t="s">
        <v>331</v>
      </c>
      <c r="C159" s="151">
        <f>289561+1143</f>
        <v>290704</v>
      </c>
      <c r="D159" s="151">
        <v>74563</v>
      </c>
      <c r="E159" s="139">
        <f t="shared" si="35"/>
        <v>25.649113875282076</v>
      </c>
      <c r="F159" s="140">
        <f t="shared" si="33"/>
        <v>-216141</v>
      </c>
    </row>
    <row r="160" spans="1:6" ht="30.75" customHeight="1" x14ac:dyDescent="0.25">
      <c r="A160" s="199" t="s">
        <v>394</v>
      </c>
      <c r="B160" s="186" t="s">
        <v>395</v>
      </c>
      <c r="C160" s="185">
        <f>SUM(C161)</f>
        <v>0</v>
      </c>
      <c r="D160" s="185">
        <f t="shared" ref="D160" si="39">SUM(D161)</f>
        <v>50</v>
      </c>
      <c r="E160" s="158">
        <v>0</v>
      </c>
      <c r="F160" s="158">
        <f t="shared" si="33"/>
        <v>50</v>
      </c>
    </row>
    <row r="161" spans="1:6" ht="36.75" customHeight="1" x14ac:dyDescent="0.25">
      <c r="A161" s="200" t="s">
        <v>396</v>
      </c>
      <c r="B161" s="191" t="s">
        <v>395</v>
      </c>
      <c r="C161" s="201">
        <v>0</v>
      </c>
      <c r="D161" s="154">
        <v>50</v>
      </c>
      <c r="E161" s="139">
        <v>0</v>
      </c>
      <c r="F161" s="140">
        <f t="shared" si="33"/>
        <v>50</v>
      </c>
    </row>
    <row r="162" spans="1:6" ht="64.5" customHeight="1" x14ac:dyDescent="0.25">
      <c r="A162" s="132" t="s">
        <v>332</v>
      </c>
      <c r="B162" s="141" t="s">
        <v>425</v>
      </c>
      <c r="C162" s="185">
        <f>SUM(C163:C164)</f>
        <v>0</v>
      </c>
      <c r="D162" s="185">
        <f t="shared" ref="D162" si="40">SUM(D163:D164)</f>
        <v>-6383.27</v>
      </c>
      <c r="E162" s="158">
        <v>0</v>
      </c>
      <c r="F162" s="158">
        <f t="shared" si="33"/>
        <v>-6383.27</v>
      </c>
    </row>
    <row r="163" spans="1:6" ht="65.25" customHeight="1" x14ac:dyDescent="0.25">
      <c r="A163" s="135" t="s">
        <v>334</v>
      </c>
      <c r="B163" s="136" t="s">
        <v>333</v>
      </c>
      <c r="C163" s="201">
        <v>0</v>
      </c>
      <c r="D163" s="138">
        <v>-1508.65</v>
      </c>
      <c r="E163" s="139">
        <v>0</v>
      </c>
      <c r="F163" s="140">
        <f t="shared" si="33"/>
        <v>-1508.65</v>
      </c>
    </row>
    <row r="164" spans="1:6" ht="75" customHeight="1" x14ac:dyDescent="0.25">
      <c r="A164" s="135" t="s">
        <v>335</v>
      </c>
      <c r="B164" s="136" t="s">
        <v>333</v>
      </c>
      <c r="C164" s="201">
        <v>0</v>
      </c>
      <c r="D164" s="138">
        <v>-4874.62</v>
      </c>
      <c r="E164" s="139">
        <v>0</v>
      </c>
      <c r="F164" s="140">
        <f t="shared" si="33"/>
        <v>-4874.62</v>
      </c>
    </row>
    <row r="165" spans="1:6" x14ac:dyDescent="0.25">
      <c r="A165" s="202"/>
      <c r="B165" s="203" t="s">
        <v>70</v>
      </c>
      <c r="C165" s="204">
        <f>SUM(C4+C124)</f>
        <v>2282409.5499999998</v>
      </c>
      <c r="D165" s="204">
        <f>SUM(D4+D124)</f>
        <v>428713.3</v>
      </c>
      <c r="E165" s="187">
        <f t="shared" si="35"/>
        <v>18.783364273953378</v>
      </c>
      <c r="F165" s="147">
        <f t="shared" si="33"/>
        <v>-1853696.2499999998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F4" sqref="F4"/>
    </sheetView>
  </sheetViews>
  <sheetFormatPr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112" t="s">
        <v>79</v>
      </c>
      <c r="B1" s="112"/>
      <c r="C1" s="112"/>
      <c r="D1" s="112"/>
      <c r="E1" s="112"/>
      <c r="F1" s="112"/>
      <c r="G1" s="112"/>
      <c r="H1" s="112"/>
    </row>
    <row r="2" spans="1:19" ht="19.5" x14ac:dyDescent="0.35">
      <c r="A2" s="113" t="s">
        <v>429</v>
      </c>
      <c r="B2" s="113"/>
      <c r="C2" s="113"/>
      <c r="D2" s="113"/>
      <c r="E2" s="113"/>
      <c r="F2" s="113"/>
      <c r="G2" s="113"/>
      <c r="H2" s="113"/>
    </row>
    <row r="3" spans="1:19" ht="15.75" x14ac:dyDescent="0.25">
      <c r="A3" s="2"/>
      <c r="B3" s="2"/>
      <c r="C3" s="2"/>
      <c r="D3" s="2"/>
      <c r="E3" s="2"/>
      <c r="F3" s="114"/>
      <c r="G3" s="114"/>
      <c r="H3" s="114"/>
    </row>
    <row r="4" spans="1:19" s="3" customFormat="1" ht="110.25" customHeight="1" x14ac:dyDescent="0.2">
      <c r="A4" s="90" t="s">
        <v>80</v>
      </c>
      <c r="B4" s="90" t="s">
        <v>81</v>
      </c>
      <c r="C4" s="91" t="s">
        <v>336</v>
      </c>
      <c r="D4" s="90" t="s">
        <v>82</v>
      </c>
      <c r="E4" s="91" t="s">
        <v>201</v>
      </c>
      <c r="F4" s="91" t="s">
        <v>430</v>
      </c>
      <c r="G4" s="90" t="s">
        <v>83</v>
      </c>
      <c r="H4" s="92" t="s">
        <v>202</v>
      </c>
    </row>
    <row r="5" spans="1:19" s="3" customFormat="1" ht="15.75" x14ac:dyDescent="0.2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 x14ac:dyDescent="0.25">
      <c r="A6" s="4">
        <v>100</v>
      </c>
      <c r="B6" s="5" t="s">
        <v>84</v>
      </c>
      <c r="C6" s="95">
        <f>SUM(C7:C14)</f>
        <v>135173.12</v>
      </c>
      <c r="D6" s="95"/>
      <c r="E6" s="95">
        <f>SUM(E7:E14)</f>
        <v>131821.13</v>
      </c>
      <c r="F6" s="95">
        <f>SUM(F7:F14)</f>
        <v>21356.57</v>
      </c>
      <c r="G6" s="6"/>
      <c r="H6" s="7">
        <f>F6/E6*100</f>
        <v>16.201173514443397</v>
      </c>
    </row>
    <row r="7" spans="1:19" s="12" customFormat="1" ht="31.5" x14ac:dyDescent="0.25">
      <c r="A7" s="8">
        <v>102</v>
      </c>
      <c r="B7" s="9" t="s">
        <v>85</v>
      </c>
      <c r="C7" s="96">
        <v>2373.2199999999998</v>
      </c>
      <c r="D7" s="96"/>
      <c r="E7" s="96">
        <v>2373.2199999999998</v>
      </c>
      <c r="F7" s="96">
        <v>604</v>
      </c>
      <c r="G7" s="10"/>
      <c r="H7" s="11">
        <f>F7/E7*100</f>
        <v>25.450653542444446</v>
      </c>
    </row>
    <row r="8" spans="1:19" ht="47.25" x14ac:dyDescent="0.25">
      <c r="A8" s="13">
        <v>103</v>
      </c>
      <c r="B8" s="9" t="s">
        <v>86</v>
      </c>
      <c r="C8" s="97">
        <v>4221.32</v>
      </c>
      <c r="D8" s="97"/>
      <c r="E8" s="97">
        <v>4221.32</v>
      </c>
      <c r="F8" s="97">
        <v>665.46</v>
      </c>
      <c r="G8" s="14"/>
      <c r="H8" s="11">
        <f>F8/E8*100</f>
        <v>15.764263311002246</v>
      </c>
      <c r="L8" s="15"/>
      <c r="M8" s="15"/>
      <c r="N8" s="16"/>
      <c r="O8" s="15"/>
      <c r="P8" s="15"/>
      <c r="Q8" s="15"/>
      <c r="R8" s="15"/>
      <c r="S8" s="17"/>
    </row>
    <row r="9" spans="1:19" ht="63" x14ac:dyDescent="0.25">
      <c r="A9" s="13">
        <v>104</v>
      </c>
      <c r="B9" s="9" t="s">
        <v>87</v>
      </c>
      <c r="C9" s="97">
        <v>84047.23</v>
      </c>
      <c r="D9" s="97"/>
      <c r="E9" s="97">
        <v>84047.23</v>
      </c>
      <c r="F9" s="97">
        <v>13989.68</v>
      </c>
      <c r="G9" s="14"/>
      <c r="H9" s="11">
        <f t="shared" ref="H9:H61" si="0">F9/E9*100</f>
        <v>16.645022090555514</v>
      </c>
      <c r="L9" s="18"/>
      <c r="M9" s="19"/>
      <c r="N9" s="20"/>
      <c r="O9" s="21"/>
      <c r="P9" s="22"/>
      <c r="Q9" s="21"/>
      <c r="R9" s="22"/>
      <c r="S9" s="17"/>
    </row>
    <row r="10" spans="1:19" ht="15.75" x14ac:dyDescent="0.25">
      <c r="A10" s="13">
        <v>105</v>
      </c>
      <c r="B10" s="9" t="s">
        <v>88</v>
      </c>
      <c r="C10" s="97">
        <v>48.6</v>
      </c>
      <c r="D10" s="97"/>
      <c r="E10" s="97">
        <v>48.6</v>
      </c>
      <c r="F10" s="97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 x14ac:dyDescent="0.25">
      <c r="A11" s="13">
        <v>106</v>
      </c>
      <c r="B11" s="9" t="s">
        <v>89</v>
      </c>
      <c r="C11" s="97">
        <v>21180.13</v>
      </c>
      <c r="D11" s="97"/>
      <c r="E11" s="97">
        <v>21180.13</v>
      </c>
      <c r="F11" s="97">
        <v>4466.9799999999996</v>
      </c>
      <c r="G11" s="14"/>
      <c r="H11" s="11">
        <f t="shared" si="0"/>
        <v>21.090427679150221</v>
      </c>
      <c r="L11" s="28"/>
      <c r="M11" s="24"/>
      <c r="N11" s="29"/>
      <c r="O11" s="30"/>
      <c r="P11" s="30"/>
      <c r="Q11" s="30"/>
      <c r="R11" s="27"/>
      <c r="S11" s="17"/>
    </row>
    <row r="12" spans="1:19" ht="15.75" x14ac:dyDescent="0.25">
      <c r="A12" s="13">
        <v>107</v>
      </c>
      <c r="B12" s="9" t="s">
        <v>90</v>
      </c>
      <c r="C12" s="97">
        <v>1442</v>
      </c>
      <c r="D12" s="97"/>
      <c r="E12" s="97">
        <v>1442</v>
      </c>
      <c r="F12" s="97">
        <v>1442</v>
      </c>
      <c r="G12" s="14"/>
      <c r="H12" s="11">
        <f t="shared" si="0"/>
        <v>100</v>
      </c>
      <c r="L12" s="28"/>
      <c r="M12" s="24"/>
      <c r="N12" s="29"/>
      <c r="O12" s="30"/>
      <c r="P12" s="27"/>
      <c r="Q12" s="30"/>
      <c r="R12" s="27"/>
      <c r="S12" s="17"/>
    </row>
    <row r="13" spans="1:19" ht="15.75" x14ac:dyDescent="0.25">
      <c r="A13" s="13">
        <v>111</v>
      </c>
      <c r="B13" s="9" t="s">
        <v>91</v>
      </c>
      <c r="C13" s="97">
        <v>10000</v>
      </c>
      <c r="D13" s="97"/>
      <c r="E13" s="97">
        <v>6648.01</v>
      </c>
      <c r="F13" s="97">
        <v>0</v>
      </c>
      <c r="G13" s="60"/>
      <c r="H13" s="104">
        <v>27.45</v>
      </c>
      <c r="L13" s="28"/>
      <c r="M13" s="24"/>
      <c r="N13" s="29"/>
      <c r="O13" s="30"/>
      <c r="P13" s="30"/>
      <c r="Q13" s="30"/>
      <c r="R13" s="27"/>
      <c r="S13" s="17"/>
    </row>
    <row r="14" spans="1:19" ht="15.75" x14ac:dyDescent="0.25">
      <c r="A14" s="13">
        <v>113</v>
      </c>
      <c r="B14" s="9" t="s">
        <v>92</v>
      </c>
      <c r="C14" s="97">
        <v>11860.62</v>
      </c>
      <c r="D14" s="97"/>
      <c r="E14" s="97">
        <v>11860.62</v>
      </c>
      <c r="F14" s="97">
        <v>188.45</v>
      </c>
      <c r="G14" s="14"/>
      <c r="H14" s="11">
        <f t="shared" si="0"/>
        <v>1.5888714080714159</v>
      </c>
      <c r="L14" s="28"/>
      <c r="M14" s="24"/>
      <c r="N14" s="29"/>
      <c r="O14" s="30"/>
      <c r="P14" s="27"/>
      <c r="Q14" s="30"/>
      <c r="R14" s="27"/>
      <c r="S14" s="17"/>
    </row>
    <row r="15" spans="1:19" ht="31.5" x14ac:dyDescent="0.25">
      <c r="A15" s="31">
        <v>300</v>
      </c>
      <c r="B15" s="32" t="s">
        <v>93</v>
      </c>
      <c r="C15" s="98">
        <f>SUM(C16:C19)</f>
        <v>10154.56</v>
      </c>
      <c r="D15" s="98"/>
      <c r="E15" s="98">
        <f>SUM(E16:E19)</f>
        <v>10379.449999999999</v>
      </c>
      <c r="F15" s="98">
        <f>SUM(F16:F19)</f>
        <v>1785.52</v>
      </c>
      <c r="G15" s="33"/>
      <c r="H15" s="93">
        <f t="shared" si="0"/>
        <v>17.202452923806177</v>
      </c>
      <c r="J15" s="107"/>
      <c r="L15" s="28"/>
      <c r="M15" s="24"/>
      <c r="N15" s="29"/>
      <c r="O15" s="30"/>
      <c r="P15" s="30"/>
      <c r="Q15" s="30"/>
      <c r="R15" s="27"/>
      <c r="S15" s="17"/>
    </row>
    <row r="16" spans="1:19" ht="15.75" x14ac:dyDescent="0.25">
      <c r="A16" s="13">
        <v>302</v>
      </c>
      <c r="B16" s="9" t="s">
        <v>94</v>
      </c>
      <c r="C16" s="97">
        <v>0</v>
      </c>
      <c r="D16" s="97"/>
      <c r="E16" s="97">
        <v>0</v>
      </c>
      <c r="F16" s="97">
        <v>0</v>
      </c>
      <c r="G16" s="60"/>
      <c r="H16" s="104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 x14ac:dyDescent="0.25">
      <c r="A17" s="13">
        <v>309</v>
      </c>
      <c r="B17" s="9" t="s">
        <v>95</v>
      </c>
      <c r="C17" s="97">
        <v>6570.35</v>
      </c>
      <c r="D17" s="97"/>
      <c r="E17" s="97">
        <v>6695.24</v>
      </c>
      <c r="F17" s="97">
        <v>1505.52</v>
      </c>
      <c r="G17" s="14"/>
      <c r="H17" s="11">
        <f t="shared" si="0"/>
        <v>22.486423190206775</v>
      </c>
      <c r="L17" s="28"/>
      <c r="M17" s="24"/>
      <c r="N17" s="29"/>
      <c r="O17" s="30"/>
      <c r="P17" s="27"/>
      <c r="Q17" s="30"/>
      <c r="R17" s="27"/>
      <c r="S17" s="17"/>
    </row>
    <row r="18" spans="1:19" ht="15.75" x14ac:dyDescent="0.25">
      <c r="A18" s="13">
        <v>310</v>
      </c>
      <c r="B18" s="9" t="s">
        <v>96</v>
      </c>
      <c r="C18" s="97">
        <v>2225.66</v>
      </c>
      <c r="D18" s="97"/>
      <c r="E18" s="97">
        <v>2325.66</v>
      </c>
      <c r="F18" s="97">
        <v>0</v>
      </c>
      <c r="G18" s="14"/>
      <c r="H18" s="11">
        <f t="shared" si="0"/>
        <v>0</v>
      </c>
      <c r="L18" s="34"/>
      <c r="M18" s="35"/>
      <c r="N18" s="36"/>
      <c r="O18" s="37"/>
      <c r="P18" s="37"/>
      <c r="Q18" s="37"/>
      <c r="R18" s="27"/>
      <c r="S18" s="17"/>
    </row>
    <row r="19" spans="1:19" ht="31.5" x14ac:dyDescent="0.25">
      <c r="A19" s="13">
        <v>314</v>
      </c>
      <c r="B19" s="9" t="s">
        <v>97</v>
      </c>
      <c r="C19" s="97">
        <v>1358.55</v>
      </c>
      <c r="D19" s="97"/>
      <c r="E19" s="97">
        <v>1358.55</v>
      </c>
      <c r="F19" s="97">
        <v>280</v>
      </c>
      <c r="G19" s="14"/>
      <c r="H19" s="11">
        <f t="shared" si="0"/>
        <v>20.61020941444923</v>
      </c>
      <c r="L19" s="28"/>
      <c r="M19" s="24"/>
      <c r="N19" s="38"/>
      <c r="O19" s="30"/>
      <c r="P19" s="30"/>
      <c r="Q19" s="30"/>
      <c r="R19" s="27"/>
      <c r="S19" s="17"/>
    </row>
    <row r="20" spans="1:19" ht="15.75" x14ac:dyDescent="0.25">
      <c r="A20" s="39">
        <v>400</v>
      </c>
      <c r="B20" s="5" t="s">
        <v>98</v>
      </c>
      <c r="C20" s="95">
        <f>SUM(C21:C27)</f>
        <v>108964.44</v>
      </c>
      <c r="D20" s="95"/>
      <c r="E20" s="95">
        <f>SUM(E21:E27)</f>
        <v>108964.44</v>
      </c>
      <c r="F20" s="95">
        <f>SUM(F21:F27)</f>
        <v>19064</v>
      </c>
      <c r="G20" s="6"/>
      <c r="H20" s="7">
        <f t="shared" si="0"/>
        <v>17.495616000963249</v>
      </c>
      <c r="L20" s="28"/>
      <c r="M20" s="24"/>
      <c r="N20" s="38"/>
      <c r="O20" s="30"/>
      <c r="P20" s="30"/>
      <c r="Q20" s="30"/>
      <c r="R20" s="27"/>
      <c r="S20" s="17"/>
    </row>
    <row r="21" spans="1:19" ht="15.75" x14ac:dyDescent="0.25">
      <c r="A21" s="13">
        <v>405</v>
      </c>
      <c r="B21" s="9" t="s">
        <v>99</v>
      </c>
      <c r="C21" s="97">
        <v>997.3</v>
      </c>
      <c r="D21" s="97"/>
      <c r="E21" s="97">
        <v>997.3</v>
      </c>
      <c r="F21" s="97">
        <v>158.76</v>
      </c>
      <c r="G21" s="14"/>
      <c r="H21" s="11">
        <f t="shared" si="0"/>
        <v>15.918981249373306</v>
      </c>
      <c r="L21" s="28"/>
      <c r="M21" s="24"/>
      <c r="N21" s="38"/>
      <c r="O21" s="30"/>
      <c r="P21" s="30"/>
      <c r="Q21" s="30"/>
      <c r="R21" s="27"/>
      <c r="S21" s="17"/>
    </row>
    <row r="22" spans="1:19" ht="15.75" x14ac:dyDescent="0.25">
      <c r="A22" s="13">
        <v>406</v>
      </c>
      <c r="B22" s="9" t="s">
        <v>100</v>
      </c>
      <c r="C22" s="97">
        <v>1888.73</v>
      </c>
      <c r="D22" s="97"/>
      <c r="E22" s="97">
        <v>1888.73</v>
      </c>
      <c r="F22" s="97">
        <v>360</v>
      </c>
      <c r="G22" s="14"/>
      <c r="H22" s="11">
        <f t="shared" si="0"/>
        <v>19.060426847670129</v>
      </c>
      <c r="L22" s="28"/>
      <c r="M22" s="24"/>
      <c r="N22" s="38"/>
      <c r="O22" s="30"/>
      <c r="P22" s="30"/>
      <c r="Q22" s="30"/>
      <c r="R22" s="27"/>
      <c r="S22" s="17"/>
    </row>
    <row r="23" spans="1:19" ht="15.75" x14ac:dyDescent="0.25">
      <c r="A23" s="13">
        <v>407</v>
      </c>
      <c r="B23" s="9" t="s">
        <v>397</v>
      </c>
      <c r="C23" s="97">
        <v>390</v>
      </c>
      <c r="D23" s="97"/>
      <c r="E23" s="97">
        <v>390</v>
      </c>
      <c r="F23" s="97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 x14ac:dyDescent="0.25">
      <c r="A24" s="13">
        <v>408</v>
      </c>
      <c r="B24" s="40" t="s">
        <v>101</v>
      </c>
      <c r="C24" s="97">
        <v>760</v>
      </c>
      <c r="D24" s="97"/>
      <c r="E24" s="97">
        <v>760</v>
      </c>
      <c r="F24" s="97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 x14ac:dyDescent="0.25">
      <c r="A25" s="13">
        <v>409</v>
      </c>
      <c r="B25" s="43" t="s">
        <v>102</v>
      </c>
      <c r="C25" s="97">
        <v>94090.18</v>
      </c>
      <c r="D25" s="97"/>
      <c r="E25" s="97">
        <v>94090.18</v>
      </c>
      <c r="F25" s="97">
        <v>17765.28</v>
      </c>
      <c r="G25" s="14"/>
      <c r="H25" s="11">
        <f t="shared" si="0"/>
        <v>18.88112021892189</v>
      </c>
      <c r="L25" s="28"/>
      <c r="M25" s="24"/>
      <c r="N25" s="38"/>
      <c r="O25" s="30"/>
      <c r="P25" s="30"/>
      <c r="Q25" s="30"/>
      <c r="R25" s="27"/>
      <c r="S25" s="17"/>
    </row>
    <row r="26" spans="1:19" ht="15.75" x14ac:dyDescent="0.25">
      <c r="A26" s="13">
        <v>410</v>
      </c>
      <c r="B26" s="43" t="s">
        <v>103</v>
      </c>
      <c r="C26" s="97">
        <v>816.74</v>
      </c>
      <c r="D26" s="97"/>
      <c r="E26" s="97">
        <v>816.74</v>
      </c>
      <c r="F26" s="97">
        <v>229.97</v>
      </c>
      <c r="G26" s="14"/>
      <c r="H26" s="11">
        <f t="shared" si="0"/>
        <v>28.15706344736391</v>
      </c>
      <c r="L26" s="28"/>
      <c r="M26" s="24"/>
      <c r="N26" s="38"/>
      <c r="O26" s="30"/>
      <c r="P26" s="30"/>
      <c r="Q26" s="30"/>
      <c r="R26" s="27"/>
      <c r="S26" s="17"/>
    </row>
    <row r="27" spans="1:19" ht="31.5" x14ac:dyDescent="0.25">
      <c r="A27" s="13">
        <v>412</v>
      </c>
      <c r="B27" s="40" t="s">
        <v>104</v>
      </c>
      <c r="C27" s="97">
        <v>10021.49</v>
      </c>
      <c r="D27" s="97"/>
      <c r="E27" s="97">
        <v>10021.49</v>
      </c>
      <c r="F27" s="97">
        <v>549.99</v>
      </c>
      <c r="G27" s="14"/>
      <c r="H27" s="11">
        <f t="shared" si="0"/>
        <v>5.4881060600768947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 x14ac:dyDescent="0.25">
      <c r="A28" s="4">
        <v>500</v>
      </c>
      <c r="B28" s="5" t="s">
        <v>105</v>
      </c>
      <c r="C28" s="95">
        <f>SUM(C29:C32)</f>
        <v>234801.06000000003</v>
      </c>
      <c r="D28" s="95"/>
      <c r="E28" s="95">
        <f>SUM(E29:E32)</f>
        <v>237928.16</v>
      </c>
      <c r="F28" s="95">
        <f>SUM(F29:F32)</f>
        <v>21504.15</v>
      </c>
      <c r="G28" s="6"/>
      <c r="H28" s="7">
        <f t="shared" si="0"/>
        <v>9.0380852775056137</v>
      </c>
      <c r="J28" s="108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 x14ac:dyDescent="0.25">
      <c r="A29" s="13">
        <v>501</v>
      </c>
      <c r="B29" s="40" t="s">
        <v>106</v>
      </c>
      <c r="C29" s="97">
        <v>40682.04</v>
      </c>
      <c r="D29" s="97"/>
      <c r="E29" s="97">
        <v>40682.04</v>
      </c>
      <c r="F29" s="97">
        <v>2631.91</v>
      </c>
      <c r="G29" s="14"/>
      <c r="H29" s="11">
        <f t="shared" si="0"/>
        <v>6.4694641664970574</v>
      </c>
      <c r="L29" s="28"/>
      <c r="M29" s="46"/>
      <c r="N29" s="38"/>
      <c r="O29" s="30"/>
      <c r="P29" s="30"/>
      <c r="Q29" s="30"/>
      <c r="R29" s="27"/>
      <c r="S29" s="17"/>
    </row>
    <row r="30" spans="1:19" ht="15.75" x14ac:dyDescent="0.25">
      <c r="A30" s="13">
        <v>502</v>
      </c>
      <c r="B30" s="40" t="s">
        <v>107</v>
      </c>
      <c r="C30" s="97">
        <v>120670.93</v>
      </c>
      <c r="D30" s="97"/>
      <c r="E30" s="97">
        <v>123798.03</v>
      </c>
      <c r="F30" s="97">
        <v>8041.42</v>
      </c>
      <c r="G30" s="14"/>
      <c r="H30" s="11">
        <f t="shared" si="0"/>
        <v>6.4955960930880723</v>
      </c>
      <c r="J30" s="107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 x14ac:dyDescent="0.25">
      <c r="A31" s="13">
        <v>503</v>
      </c>
      <c r="B31" s="40" t="s">
        <v>108</v>
      </c>
      <c r="C31" s="97">
        <v>59965.3</v>
      </c>
      <c r="D31" s="97"/>
      <c r="E31" s="97">
        <v>59965.3</v>
      </c>
      <c r="F31" s="97">
        <v>8387.6</v>
      </c>
      <c r="G31" s="14"/>
      <c r="H31" s="11">
        <f t="shared" si="0"/>
        <v>13.987422726143286</v>
      </c>
      <c r="L31" s="18"/>
      <c r="M31" s="19"/>
      <c r="N31" s="20"/>
      <c r="O31" s="21"/>
      <c r="P31" s="22"/>
      <c r="Q31" s="21"/>
      <c r="R31" s="27"/>
      <c r="S31" s="17"/>
    </row>
    <row r="32" spans="1:19" ht="31.5" x14ac:dyDescent="0.25">
      <c r="A32" s="13">
        <v>505</v>
      </c>
      <c r="B32" s="40" t="s">
        <v>109</v>
      </c>
      <c r="C32" s="97">
        <v>13482.79</v>
      </c>
      <c r="D32" s="97"/>
      <c r="E32" s="97">
        <v>13482.79</v>
      </c>
      <c r="F32" s="97">
        <v>2443.2199999999998</v>
      </c>
      <c r="G32" s="14"/>
      <c r="H32" s="11">
        <f t="shared" si="0"/>
        <v>18.121026879451506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 x14ac:dyDescent="0.25">
      <c r="A33" s="4">
        <v>600</v>
      </c>
      <c r="B33" s="5" t="s">
        <v>110</v>
      </c>
      <c r="C33" s="95">
        <f>SUM(C34:C36)</f>
        <v>1286.79</v>
      </c>
      <c r="D33" s="95">
        <f>SUM(D36)</f>
        <v>0</v>
      </c>
      <c r="E33" s="95">
        <f>SUM(E34:E36)</f>
        <v>1286.79</v>
      </c>
      <c r="F33" s="95">
        <f>SUM(F34:F36)</f>
        <v>75.5</v>
      </c>
      <c r="G33" s="6"/>
      <c r="H33" s="7">
        <f t="shared" si="0"/>
        <v>5.8673132368140886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 x14ac:dyDescent="0.25">
      <c r="A34" s="48">
        <v>602</v>
      </c>
      <c r="B34" s="40" t="s">
        <v>111</v>
      </c>
      <c r="C34" s="97">
        <v>90.07</v>
      </c>
      <c r="D34" s="97"/>
      <c r="E34" s="97">
        <v>90.07</v>
      </c>
      <c r="F34" s="97">
        <v>0</v>
      </c>
      <c r="G34" s="14"/>
      <c r="H34" s="11">
        <f t="shared" si="0"/>
        <v>0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 x14ac:dyDescent="0.25">
      <c r="A35" s="48">
        <v>603</v>
      </c>
      <c r="B35" s="40" t="s">
        <v>112</v>
      </c>
      <c r="C35" s="97">
        <v>695</v>
      </c>
      <c r="D35" s="97"/>
      <c r="E35" s="97">
        <v>695</v>
      </c>
      <c r="F35" s="97">
        <v>5.5</v>
      </c>
      <c r="G35" s="14"/>
      <c r="H35" s="11">
        <f t="shared" si="0"/>
        <v>0.79136690647482011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31.5" x14ac:dyDescent="0.25">
      <c r="A36" s="48">
        <v>605</v>
      </c>
      <c r="B36" s="40" t="s">
        <v>113</v>
      </c>
      <c r="C36" s="97">
        <v>501.72</v>
      </c>
      <c r="D36" s="97"/>
      <c r="E36" s="97">
        <v>501.72</v>
      </c>
      <c r="F36" s="97">
        <v>70</v>
      </c>
      <c r="G36" s="14"/>
      <c r="H36" s="11">
        <f t="shared" si="0"/>
        <v>13.952005102447579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 x14ac:dyDescent="0.25">
      <c r="A37" s="4">
        <v>700</v>
      </c>
      <c r="B37" s="5" t="s">
        <v>114</v>
      </c>
      <c r="C37" s="95">
        <f>SUM(C38:C42)</f>
        <v>1654416.37</v>
      </c>
      <c r="D37" s="95"/>
      <c r="E37" s="95">
        <f>SUM(E38:E42)</f>
        <v>1656316.1700000002</v>
      </c>
      <c r="F37" s="95">
        <f>SUM(F38:F42)</f>
        <v>382175.06</v>
      </c>
      <c r="G37" s="6"/>
      <c r="H37" s="7">
        <f t="shared" si="0"/>
        <v>23.073798766330945</v>
      </c>
      <c r="J37" s="108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 x14ac:dyDescent="0.25">
      <c r="A38" s="49">
        <v>701</v>
      </c>
      <c r="B38" s="40" t="s">
        <v>115</v>
      </c>
      <c r="C38" s="97">
        <v>361276.09</v>
      </c>
      <c r="D38" s="97"/>
      <c r="E38" s="97">
        <v>361276.09</v>
      </c>
      <c r="F38" s="97">
        <v>87693.06</v>
      </c>
      <c r="G38" s="14"/>
      <c r="H38" s="11">
        <f t="shared" si="0"/>
        <v>24.273142460105785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 x14ac:dyDescent="0.25">
      <c r="A39" s="49">
        <v>702</v>
      </c>
      <c r="B39" s="40" t="s">
        <v>116</v>
      </c>
      <c r="C39" s="97">
        <v>1060736.8600000001</v>
      </c>
      <c r="D39" s="97"/>
      <c r="E39" s="97">
        <v>1060736.8600000001</v>
      </c>
      <c r="F39" s="97">
        <v>249694.31</v>
      </c>
      <c r="G39" s="14"/>
      <c r="H39" s="11">
        <f t="shared" si="0"/>
        <v>23.539703334152069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 x14ac:dyDescent="0.25">
      <c r="A40" s="49">
        <v>703</v>
      </c>
      <c r="B40" s="40" t="s">
        <v>203</v>
      </c>
      <c r="C40" s="97">
        <v>164244.26</v>
      </c>
      <c r="D40" s="97"/>
      <c r="E40" s="97">
        <v>166144.06</v>
      </c>
      <c r="F40" s="97">
        <v>35496.51</v>
      </c>
      <c r="G40" s="14"/>
      <c r="H40" s="11">
        <f t="shared" si="0"/>
        <v>21.364898630742506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 x14ac:dyDescent="0.25">
      <c r="A41" s="49">
        <v>707</v>
      </c>
      <c r="B41" s="40" t="s">
        <v>117</v>
      </c>
      <c r="C41" s="97">
        <v>32406.66</v>
      </c>
      <c r="D41" s="97"/>
      <c r="E41" s="97">
        <v>32406.66</v>
      </c>
      <c r="F41" s="97">
        <v>1276.71</v>
      </c>
      <c r="G41" s="14"/>
      <c r="H41" s="11">
        <f t="shared" si="0"/>
        <v>3.9396531453719699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 x14ac:dyDescent="0.25">
      <c r="A42" s="49">
        <v>709</v>
      </c>
      <c r="B42" s="40" t="s">
        <v>118</v>
      </c>
      <c r="C42" s="97">
        <v>35752.5</v>
      </c>
      <c r="D42" s="97"/>
      <c r="E42" s="97">
        <v>35752.5</v>
      </c>
      <c r="F42" s="97">
        <v>8014.47</v>
      </c>
      <c r="G42" s="14"/>
      <c r="H42" s="11">
        <f t="shared" si="0"/>
        <v>22.416530312565556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 x14ac:dyDescent="0.25">
      <c r="A43" s="39">
        <v>800</v>
      </c>
      <c r="B43" s="5" t="s">
        <v>119</v>
      </c>
      <c r="C43" s="95">
        <f>SUM(C44:C45)</f>
        <v>97439.819999999992</v>
      </c>
      <c r="D43" s="95"/>
      <c r="E43" s="95">
        <f>SUM(E44:E45)</f>
        <v>97439.819999999992</v>
      </c>
      <c r="F43" s="95">
        <f>SUM(F44:F45)</f>
        <v>23163.629999999997</v>
      </c>
      <c r="G43" s="6"/>
      <c r="H43" s="7">
        <f t="shared" si="0"/>
        <v>23.772242190102567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 x14ac:dyDescent="0.25">
      <c r="A44" s="49">
        <v>801</v>
      </c>
      <c r="B44" s="40" t="s">
        <v>120</v>
      </c>
      <c r="C44" s="97">
        <v>73225.039999999994</v>
      </c>
      <c r="D44" s="97"/>
      <c r="E44" s="97">
        <v>73225.039999999994</v>
      </c>
      <c r="F44" s="97">
        <v>17244.099999999999</v>
      </c>
      <c r="G44" s="14"/>
      <c r="H44" s="11">
        <f t="shared" si="0"/>
        <v>23.549457944987125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31.5" x14ac:dyDescent="0.25">
      <c r="A45" s="49">
        <v>804</v>
      </c>
      <c r="B45" s="40" t="s">
        <v>121</v>
      </c>
      <c r="C45" s="97">
        <v>24214.78</v>
      </c>
      <c r="D45" s="97"/>
      <c r="E45" s="97">
        <v>24214.78</v>
      </c>
      <c r="F45" s="97">
        <v>5919.53</v>
      </c>
      <c r="G45" s="14"/>
      <c r="H45" s="11">
        <f t="shared" si="0"/>
        <v>24.445937563752388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 x14ac:dyDescent="0.25">
      <c r="A46" s="52">
        <v>900</v>
      </c>
      <c r="B46" s="5" t="s">
        <v>122</v>
      </c>
      <c r="C46" s="95">
        <f>SUM(C47:C47)</f>
        <v>338.21</v>
      </c>
      <c r="D46" s="95"/>
      <c r="E46" s="95">
        <f>SUM(E47:E47)</f>
        <v>338.21</v>
      </c>
      <c r="F46" s="95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 x14ac:dyDescent="0.25">
      <c r="A47" s="49">
        <v>909</v>
      </c>
      <c r="B47" s="40" t="s">
        <v>123</v>
      </c>
      <c r="C47" s="97">
        <v>338.21</v>
      </c>
      <c r="D47" s="97"/>
      <c r="E47" s="97">
        <v>338.21</v>
      </c>
      <c r="F47" s="97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 x14ac:dyDescent="0.25">
      <c r="A48" s="53">
        <v>1000</v>
      </c>
      <c r="B48" s="5" t="s">
        <v>124</v>
      </c>
      <c r="C48" s="95">
        <f>SUM(C49:C52)</f>
        <v>156708.51999999999</v>
      </c>
      <c r="D48" s="95"/>
      <c r="E48" s="95">
        <f>SUM(E49:E52)</f>
        <v>156708.51999999999</v>
      </c>
      <c r="F48" s="95">
        <f>SUM(F49:F52)</f>
        <v>41546.339999999997</v>
      </c>
      <c r="G48" s="6"/>
      <c r="H48" s="7">
        <f t="shared" si="0"/>
        <v>26.511857810921828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 x14ac:dyDescent="0.25">
      <c r="A49" s="54">
        <v>1001</v>
      </c>
      <c r="B49" s="40" t="s">
        <v>125</v>
      </c>
      <c r="C49" s="97">
        <v>10692.92</v>
      </c>
      <c r="D49" s="97"/>
      <c r="E49" s="97">
        <v>10692.92</v>
      </c>
      <c r="F49" s="97">
        <v>1721.93</v>
      </c>
      <c r="G49" s="14"/>
      <c r="H49" s="11">
        <f t="shared" si="0"/>
        <v>16.103459111262406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 x14ac:dyDescent="0.25">
      <c r="A50" s="54">
        <v>1002</v>
      </c>
      <c r="B50" s="40" t="s">
        <v>126</v>
      </c>
      <c r="C50" s="97">
        <v>3288.93</v>
      </c>
      <c r="D50" s="97"/>
      <c r="E50" s="97">
        <v>3288.93</v>
      </c>
      <c r="F50" s="97">
        <v>880</v>
      </c>
      <c r="G50" s="14"/>
      <c r="H50" s="11">
        <f t="shared" si="0"/>
        <v>26.75642230147799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 x14ac:dyDescent="0.25">
      <c r="A51" s="54">
        <v>1003</v>
      </c>
      <c r="B51" s="40" t="s">
        <v>127</v>
      </c>
      <c r="C51" s="97">
        <v>136692.85999999999</v>
      </c>
      <c r="D51" s="97"/>
      <c r="E51" s="97">
        <v>136692.85999999999</v>
      </c>
      <c r="F51" s="97">
        <v>38060.17</v>
      </c>
      <c r="G51" s="14"/>
      <c r="H51" s="11">
        <f t="shared" si="0"/>
        <v>27.843568420471996</v>
      </c>
      <c r="L51" s="57"/>
      <c r="M51" s="19"/>
      <c r="N51" s="42"/>
      <c r="O51" s="21"/>
      <c r="P51" s="22"/>
      <c r="Q51" s="21"/>
      <c r="R51" s="27"/>
      <c r="S51" s="58"/>
    </row>
    <row r="52" spans="1:19" s="45" customFormat="1" ht="15.75" x14ac:dyDescent="0.25">
      <c r="A52" s="54">
        <v>1006</v>
      </c>
      <c r="B52" s="40" t="s">
        <v>128</v>
      </c>
      <c r="C52" s="97">
        <v>6033.81</v>
      </c>
      <c r="D52" s="97"/>
      <c r="E52" s="97">
        <v>6033.81</v>
      </c>
      <c r="F52" s="97">
        <v>884.24</v>
      </c>
      <c r="G52" s="14"/>
      <c r="H52" s="11">
        <f t="shared" si="0"/>
        <v>14.654753795694594</v>
      </c>
      <c r="L52" s="59"/>
      <c r="M52" s="44"/>
      <c r="N52" s="38"/>
      <c r="O52" s="30"/>
      <c r="P52" s="27"/>
      <c r="Q52" s="30"/>
      <c r="R52" s="27"/>
      <c r="S52" s="47"/>
    </row>
    <row r="53" spans="1:19" s="45" customFormat="1" ht="15.75" x14ac:dyDescent="0.25">
      <c r="A53" s="53">
        <v>1100</v>
      </c>
      <c r="B53" s="5" t="s">
        <v>129</v>
      </c>
      <c r="C53" s="95">
        <f>SUM(C54:C55)</f>
        <v>35253.589999999997</v>
      </c>
      <c r="D53" s="95"/>
      <c r="E53" s="95">
        <f>SUM(E54:E55)</f>
        <v>35253.589999999997</v>
      </c>
      <c r="F53" s="95">
        <f t="shared" ref="F53" si="2">SUM(F54:F55)</f>
        <v>9709.7000000000007</v>
      </c>
      <c r="G53" s="6"/>
      <c r="H53" s="7">
        <f t="shared" si="0"/>
        <v>27.542443195146937</v>
      </c>
      <c r="L53" s="59"/>
      <c r="M53" s="44"/>
      <c r="N53" s="38"/>
      <c r="O53" s="30"/>
      <c r="P53" s="30"/>
      <c r="Q53" s="30"/>
      <c r="R53" s="27"/>
      <c r="S53" s="47"/>
    </row>
    <row r="54" spans="1:19" s="45" customFormat="1" ht="15.75" x14ac:dyDescent="0.25">
      <c r="A54" s="54">
        <v>1101</v>
      </c>
      <c r="B54" s="40" t="s">
        <v>130</v>
      </c>
      <c r="C54" s="97">
        <v>23927.71</v>
      </c>
      <c r="D54" s="97"/>
      <c r="E54" s="97">
        <v>23927.71</v>
      </c>
      <c r="F54" s="97">
        <v>6891.06</v>
      </c>
      <c r="G54" s="14"/>
      <c r="H54" s="11">
        <f t="shared" si="0"/>
        <v>28.799496483365942</v>
      </c>
      <c r="L54" s="59"/>
      <c r="M54" s="44"/>
      <c r="N54" s="38"/>
      <c r="O54" s="30"/>
      <c r="P54" s="27"/>
      <c r="Q54" s="30"/>
      <c r="R54" s="27"/>
      <c r="S54" s="47"/>
    </row>
    <row r="55" spans="1:19" s="45" customFormat="1" ht="15.75" x14ac:dyDescent="0.25">
      <c r="A55" s="54">
        <v>1101</v>
      </c>
      <c r="B55" s="40" t="s">
        <v>130</v>
      </c>
      <c r="C55" s="97">
        <v>11325.88</v>
      </c>
      <c r="D55" s="97"/>
      <c r="E55" s="97">
        <v>11325.88</v>
      </c>
      <c r="F55" s="97">
        <v>2818.64</v>
      </c>
      <c r="G55" s="14"/>
      <c r="H55" s="11">
        <f t="shared" ref="H55" si="3">F55/E55*100</f>
        <v>24.886719619137761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 x14ac:dyDescent="0.25">
      <c r="A56" s="53">
        <v>1200</v>
      </c>
      <c r="B56" s="5" t="s">
        <v>131</v>
      </c>
      <c r="C56" s="95">
        <f>SUM(C57+C58)</f>
        <v>2664.8300000000004</v>
      </c>
      <c r="D56" s="95"/>
      <c r="E56" s="95">
        <f>SUM(E57+E58)</f>
        <v>2664.8300000000004</v>
      </c>
      <c r="F56" s="95">
        <f>SUM(F57+F58)</f>
        <v>610.5</v>
      </c>
      <c r="G56" s="6"/>
      <c r="H56" s="7">
        <f t="shared" si="0"/>
        <v>22.909528938056084</v>
      </c>
      <c r="L56" s="59"/>
      <c r="M56" s="44"/>
      <c r="N56" s="38"/>
      <c r="O56" s="30"/>
      <c r="P56" s="30"/>
      <c r="Q56" s="30"/>
      <c r="R56" s="27"/>
      <c r="S56" s="47"/>
    </row>
    <row r="57" spans="1:19" s="45" customFormat="1" ht="15.75" x14ac:dyDescent="0.25">
      <c r="A57" s="54">
        <v>1201</v>
      </c>
      <c r="B57" s="40" t="s">
        <v>132</v>
      </c>
      <c r="C57" s="97">
        <v>2293.0300000000002</v>
      </c>
      <c r="D57" s="97"/>
      <c r="E57" s="97">
        <v>2293.0300000000002</v>
      </c>
      <c r="F57" s="97">
        <v>517.5</v>
      </c>
      <c r="G57" s="14"/>
      <c r="H57" s="11">
        <f t="shared" si="0"/>
        <v>22.56839204022625</v>
      </c>
      <c r="L57" s="57"/>
      <c r="M57" s="19"/>
      <c r="N57" s="42"/>
      <c r="O57" s="21"/>
      <c r="P57" s="21"/>
      <c r="Q57" s="21"/>
      <c r="R57" s="27"/>
      <c r="S57" s="47"/>
    </row>
    <row r="58" spans="1:19" s="45" customFormat="1" ht="15.75" x14ac:dyDescent="0.25">
      <c r="A58" s="54">
        <v>1202</v>
      </c>
      <c r="B58" s="40" t="s">
        <v>133</v>
      </c>
      <c r="C58" s="97">
        <v>371.8</v>
      </c>
      <c r="D58" s="97"/>
      <c r="E58" s="97">
        <v>371.8</v>
      </c>
      <c r="F58" s="97">
        <v>93</v>
      </c>
      <c r="G58" s="14"/>
      <c r="H58" s="11">
        <f t="shared" si="0"/>
        <v>25.013448090371167</v>
      </c>
      <c r="L58" s="59"/>
      <c r="M58" s="44"/>
      <c r="N58" s="38"/>
      <c r="O58" s="30"/>
      <c r="P58" s="27"/>
      <c r="Q58" s="30"/>
      <c r="R58" s="27"/>
      <c r="S58" s="47"/>
    </row>
    <row r="59" spans="1:19" s="45" customFormat="1" ht="31.5" x14ac:dyDescent="0.25">
      <c r="A59" s="53">
        <v>1300</v>
      </c>
      <c r="B59" s="5" t="s">
        <v>134</v>
      </c>
      <c r="C59" s="95">
        <f>SUM(C60)</f>
        <v>160.36000000000001</v>
      </c>
      <c r="D59" s="95"/>
      <c r="E59" s="95">
        <f>SUM(E60)</f>
        <v>160.36000000000001</v>
      </c>
      <c r="F59" s="95">
        <f>SUM(F60)</f>
        <v>3.76</v>
      </c>
      <c r="G59" s="6"/>
      <c r="H59" s="7">
        <f t="shared" si="0"/>
        <v>2.3447243701671239</v>
      </c>
      <c r="L59" s="57"/>
      <c r="M59" s="19"/>
      <c r="N59" s="42"/>
      <c r="O59" s="21"/>
      <c r="P59" s="21"/>
      <c r="Q59" s="21"/>
      <c r="R59" s="27"/>
      <c r="S59" s="47"/>
    </row>
    <row r="60" spans="1:19" s="45" customFormat="1" ht="31.5" x14ac:dyDescent="0.25">
      <c r="A60" s="54">
        <v>1301</v>
      </c>
      <c r="B60" s="40" t="s">
        <v>135</v>
      </c>
      <c r="C60" s="97">
        <v>160.36000000000001</v>
      </c>
      <c r="D60" s="97"/>
      <c r="E60" s="97">
        <v>160.36000000000001</v>
      </c>
      <c r="F60" s="97">
        <v>3.76</v>
      </c>
      <c r="G60" s="6"/>
      <c r="H60" s="11">
        <f t="shared" si="0"/>
        <v>2.3447243701671239</v>
      </c>
      <c r="L60" s="59"/>
      <c r="M60" s="44"/>
      <c r="N60" s="38"/>
      <c r="O60" s="30"/>
      <c r="P60" s="27"/>
      <c r="Q60" s="30"/>
      <c r="R60" s="27"/>
      <c r="S60" s="47"/>
    </row>
    <row r="61" spans="1:19" ht="15.75" x14ac:dyDescent="0.25">
      <c r="A61" s="60"/>
      <c r="B61" s="61" t="s">
        <v>136</v>
      </c>
      <c r="C61" s="95">
        <f>SUM(C6+C15+C20+C28+C33+C37+C43+C46+C48+C53+C56+C59)</f>
        <v>2437361.67</v>
      </c>
      <c r="D61" s="95">
        <f>SUM(D6+D15+D20+D28+D33+D37+D43+D46+D48+D53+D56+D59)</f>
        <v>0</v>
      </c>
      <c r="E61" s="95">
        <f>SUM(E6+E15+E20+E28+E33+E37+E43+E46+E48+E53+E56+E59)</f>
        <v>2439261.4699999997</v>
      </c>
      <c r="F61" s="95">
        <f>SUM(F6+F15+F20+F28+F33+F37+F43+F46+F48+F53+F56+F59)</f>
        <v>520994.73000000004</v>
      </c>
      <c r="G61" s="62"/>
      <c r="H61" s="7">
        <f t="shared" si="0"/>
        <v>21.358707805932756</v>
      </c>
      <c r="L61" s="59"/>
      <c r="M61" s="44"/>
      <c r="N61" s="29"/>
      <c r="O61" s="30"/>
      <c r="P61" s="27"/>
      <c r="Q61" s="30"/>
      <c r="R61" s="27"/>
      <c r="S61" s="17"/>
    </row>
    <row r="62" spans="1:19" ht="15.75" x14ac:dyDescent="0.25">
      <c r="A62" s="2"/>
      <c r="B62" s="2"/>
      <c r="C62" s="2"/>
      <c r="D62" s="2"/>
      <c r="E62" s="2"/>
      <c r="F62" s="63"/>
      <c r="G62" s="2"/>
      <c r="H62" s="2"/>
      <c r="L62" s="57"/>
      <c r="M62" s="19"/>
      <c r="N62" s="42"/>
      <c r="O62" s="21"/>
      <c r="P62" s="21"/>
      <c r="Q62" s="21"/>
      <c r="R62" s="27"/>
      <c r="S62" s="17"/>
    </row>
    <row r="63" spans="1:19" x14ac:dyDescent="0.25">
      <c r="L63" s="65"/>
      <c r="M63" s="65"/>
      <c r="N63" s="65"/>
      <c r="O63" s="65"/>
      <c r="P63" s="65"/>
      <c r="Q63" s="65"/>
      <c r="R63" s="65"/>
      <c r="S63" s="17"/>
    </row>
    <row r="64" spans="1:19" ht="15" customHeight="1" x14ac:dyDescent="0.25">
      <c r="A64" s="115" t="s">
        <v>431</v>
      </c>
      <c r="B64" s="115"/>
      <c r="C64" s="115"/>
      <c r="D64" s="115"/>
      <c r="E64" s="115"/>
      <c r="F64" s="115"/>
      <c r="G64" s="115"/>
      <c r="H64" s="115"/>
      <c r="L64" s="65"/>
      <c r="M64" s="65"/>
      <c r="N64" s="65"/>
      <c r="O64" s="65"/>
      <c r="P64" s="65"/>
      <c r="Q64" s="65"/>
      <c r="R64" s="65"/>
      <c r="S64" s="17"/>
    </row>
    <row r="65" spans="1:19" ht="15.75" x14ac:dyDescent="0.25">
      <c r="A65" s="115"/>
      <c r="B65" s="115"/>
      <c r="C65" s="115"/>
      <c r="D65" s="115"/>
      <c r="E65" s="115"/>
      <c r="F65" s="115"/>
      <c r="G65" s="115"/>
      <c r="H65" s="115"/>
      <c r="L65" s="66"/>
      <c r="M65" s="66"/>
      <c r="N65" s="66"/>
      <c r="O65" s="66"/>
      <c r="P65" s="66"/>
      <c r="Q65" s="66"/>
      <c r="R65" s="66"/>
      <c r="S65" s="17"/>
    </row>
    <row r="66" spans="1:19" ht="12.75" customHeight="1" x14ac:dyDescent="0.25">
      <c r="A66" s="115"/>
      <c r="B66" s="115"/>
      <c r="C66" s="115"/>
      <c r="D66" s="115"/>
      <c r="E66" s="115"/>
      <c r="F66" s="115"/>
      <c r="G66" s="115"/>
      <c r="H66" s="115"/>
      <c r="L66" s="17"/>
      <c r="M66" s="17"/>
      <c r="N66" s="17"/>
      <c r="O66" s="17"/>
      <c r="P66" s="17"/>
      <c r="Q66" s="17"/>
      <c r="R66" s="17"/>
      <c r="S66" s="17"/>
    </row>
    <row r="67" spans="1:19" ht="44.25" customHeight="1" x14ac:dyDescent="0.25">
      <c r="A67" s="115"/>
      <c r="B67" s="115"/>
      <c r="C67" s="115"/>
      <c r="D67" s="115"/>
      <c r="E67" s="115"/>
      <c r="F67" s="115"/>
      <c r="G67" s="115"/>
      <c r="H67" s="115"/>
      <c r="L67" s="67"/>
      <c r="M67" s="67"/>
      <c r="N67" s="67"/>
      <c r="O67" s="67"/>
      <c r="P67" s="67"/>
      <c r="Q67" s="67"/>
      <c r="R67" s="67"/>
      <c r="S67" s="17"/>
    </row>
    <row r="68" spans="1:19" ht="12.75" hidden="1" customHeight="1" x14ac:dyDescent="0.25">
      <c r="A68" s="115"/>
      <c r="B68" s="115"/>
      <c r="C68" s="115"/>
      <c r="D68" s="115"/>
      <c r="E68" s="115"/>
      <c r="F68" s="115"/>
      <c r="G68" s="115"/>
      <c r="H68" s="115"/>
      <c r="L68" s="67"/>
      <c r="M68" s="67"/>
      <c r="N68" s="67"/>
      <c r="O68" s="67"/>
      <c r="P68" s="67"/>
      <c r="Q68" s="67"/>
      <c r="R68" s="67"/>
      <c r="S68" s="17"/>
    </row>
    <row r="69" spans="1:19" ht="12.75" customHeight="1" x14ac:dyDescent="0.25">
      <c r="L69" s="67"/>
      <c r="M69" s="67"/>
      <c r="N69" s="67"/>
      <c r="O69" s="67"/>
      <c r="P69" s="67"/>
      <c r="Q69" s="67"/>
      <c r="R69" s="67"/>
      <c r="S69" s="17"/>
    </row>
    <row r="70" spans="1:19" ht="12.75" customHeight="1" x14ac:dyDescent="0.25">
      <c r="L70" s="67"/>
      <c r="M70" s="67"/>
      <c r="N70" s="67"/>
      <c r="O70" s="67"/>
      <c r="P70" s="67"/>
      <c r="Q70" s="67"/>
      <c r="R70" s="67"/>
      <c r="S70" s="17"/>
    </row>
    <row r="71" spans="1:19" ht="12.75" customHeight="1" x14ac:dyDescent="0.25">
      <c r="L71" s="67"/>
      <c r="M71" s="67"/>
      <c r="N71" s="67"/>
      <c r="O71" s="67"/>
      <c r="P71" s="67"/>
      <c r="Q71" s="67"/>
      <c r="R71" s="67"/>
      <c r="S71" s="17"/>
    </row>
    <row r="72" spans="1:19" x14ac:dyDescent="0.25">
      <c r="L72" s="17"/>
      <c r="M72" s="17"/>
      <c r="N72" s="17"/>
      <c r="O72" s="17"/>
      <c r="P72" s="17"/>
      <c r="Q72" s="17"/>
      <c r="R72" s="17"/>
      <c r="S72" s="17"/>
    </row>
  </sheetData>
  <mergeCells count="4">
    <mergeCell ref="A1:H1"/>
    <mergeCell ref="A2:H2"/>
    <mergeCell ref="F3:H3"/>
    <mergeCell ref="A64:H68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opLeftCell="A16" workbookViewId="0">
      <selection activeCell="F14" sqref="F14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116" t="s">
        <v>144</v>
      </c>
      <c r="B2" s="116"/>
      <c r="C2" s="116"/>
      <c r="D2" s="116"/>
      <c r="E2" s="116"/>
      <c r="F2" s="116"/>
      <c r="G2" s="74"/>
      <c r="H2" s="74"/>
      <c r="I2" s="74"/>
    </row>
    <row r="3" spans="1:9" ht="15.75" x14ac:dyDescent="0.25">
      <c r="A3" s="116"/>
      <c r="B3" s="116"/>
      <c r="C3" s="116"/>
      <c r="D3" s="116"/>
      <c r="E3" s="116"/>
      <c r="F3" s="116"/>
      <c r="G3" s="74"/>
      <c r="H3" s="74"/>
      <c r="I3" s="74"/>
    </row>
    <row r="4" spans="1:9" ht="15.75" x14ac:dyDescent="0.25">
      <c r="A4" s="117" t="s">
        <v>426</v>
      </c>
      <c r="B4" s="117"/>
      <c r="C4" s="117"/>
      <c r="D4" s="117"/>
      <c r="E4" s="117"/>
      <c r="F4" s="117"/>
    </row>
    <row r="5" spans="1:9" ht="76.5" x14ac:dyDescent="0.25">
      <c r="A5" s="77" t="s">
        <v>145</v>
      </c>
      <c r="B5" s="77" t="s">
        <v>146</v>
      </c>
      <c r="C5" s="77" t="s">
        <v>147</v>
      </c>
      <c r="D5" s="75" t="s">
        <v>337</v>
      </c>
      <c r="E5" s="75" t="s">
        <v>427</v>
      </c>
      <c r="F5" s="75" t="s">
        <v>199</v>
      </c>
    </row>
    <row r="6" spans="1:9" x14ac:dyDescent="0.25">
      <c r="A6" s="78">
        <v>1</v>
      </c>
      <c r="B6" s="79">
        <v>2</v>
      </c>
      <c r="C6" s="79">
        <v>3</v>
      </c>
      <c r="D6" s="106">
        <v>4</v>
      </c>
      <c r="E6" s="76"/>
      <c r="F6" s="76"/>
    </row>
    <row r="7" spans="1:9" ht="31.5" x14ac:dyDescent="0.25">
      <c r="A7" s="80" t="s">
        <v>148</v>
      </c>
      <c r="B7" s="81" t="s">
        <v>149</v>
      </c>
      <c r="C7" s="82" t="s">
        <v>150</v>
      </c>
      <c r="D7" s="109">
        <f>SUM(D8)</f>
        <v>154952.12</v>
      </c>
      <c r="E7" s="99">
        <f>SUM(E8)</f>
        <v>92281.43</v>
      </c>
      <c r="F7" s="89" t="s">
        <v>200</v>
      </c>
    </row>
    <row r="8" spans="1:9" ht="47.25" x14ac:dyDescent="0.25">
      <c r="A8" s="80" t="s">
        <v>151</v>
      </c>
      <c r="B8" s="81" t="s">
        <v>152</v>
      </c>
      <c r="C8" s="82" t="s">
        <v>153</v>
      </c>
      <c r="D8" s="109">
        <f>SUM(D9+D14+D23)</f>
        <v>154952.12</v>
      </c>
      <c r="E8" s="99">
        <f>SUM(E9+E14+E23)</f>
        <v>92281.43</v>
      </c>
      <c r="F8" s="89" t="s">
        <v>200</v>
      </c>
    </row>
    <row r="9" spans="1:9" ht="31.5" x14ac:dyDescent="0.25">
      <c r="A9" s="83" t="s">
        <v>154</v>
      </c>
      <c r="B9" s="84" t="s">
        <v>155</v>
      </c>
      <c r="C9" s="85" t="s">
        <v>156</v>
      </c>
      <c r="D9" s="110">
        <f>SUM(D10-D12)</f>
        <v>0</v>
      </c>
      <c r="E9" s="100">
        <f>SUM(E10-E12)</f>
        <v>0</v>
      </c>
      <c r="F9" s="89" t="s">
        <v>200</v>
      </c>
    </row>
    <row r="10" spans="1:9" ht="49.5" customHeight="1" x14ac:dyDescent="0.25">
      <c r="A10" s="83" t="s">
        <v>157</v>
      </c>
      <c r="B10" s="84" t="s">
        <v>158</v>
      </c>
      <c r="C10" s="85" t="s">
        <v>159</v>
      </c>
      <c r="D10" s="110">
        <f>SUM(D11)</f>
        <v>5000</v>
      </c>
      <c r="E10" s="100">
        <f>SUM(E11)</f>
        <v>0</v>
      </c>
      <c r="F10" s="88" t="s">
        <v>200</v>
      </c>
    </row>
    <row r="11" spans="1:9" ht="47.25" x14ac:dyDescent="0.25">
      <c r="A11" s="83" t="s">
        <v>160</v>
      </c>
      <c r="B11" s="84" t="s">
        <v>161</v>
      </c>
      <c r="C11" s="85" t="s">
        <v>162</v>
      </c>
      <c r="D11" s="110">
        <v>5000</v>
      </c>
      <c r="E11" s="101">
        <v>0</v>
      </c>
      <c r="F11" s="88" t="s">
        <v>200</v>
      </c>
    </row>
    <row r="12" spans="1:9" ht="47.25" x14ac:dyDescent="0.25">
      <c r="A12" s="83" t="s">
        <v>163</v>
      </c>
      <c r="B12" s="84" t="s">
        <v>164</v>
      </c>
      <c r="C12" s="85" t="s">
        <v>165</v>
      </c>
      <c r="D12" s="110">
        <f>SUM(D13)</f>
        <v>5000</v>
      </c>
      <c r="E12" s="100">
        <f>SUM(E13)</f>
        <v>0</v>
      </c>
      <c r="F12" s="88" t="s">
        <v>200</v>
      </c>
    </row>
    <row r="13" spans="1:9" ht="47.25" x14ac:dyDescent="0.25">
      <c r="A13" s="83" t="s">
        <v>166</v>
      </c>
      <c r="B13" s="84" t="s">
        <v>167</v>
      </c>
      <c r="C13" s="86" t="s">
        <v>168</v>
      </c>
      <c r="D13" s="110">
        <v>5000</v>
      </c>
      <c r="E13" s="101">
        <v>0</v>
      </c>
      <c r="F13" s="88" t="s">
        <v>200</v>
      </c>
    </row>
    <row r="14" spans="1:9" ht="47.25" x14ac:dyDescent="0.25">
      <c r="A14" s="83" t="s">
        <v>169</v>
      </c>
      <c r="B14" s="84" t="s">
        <v>170</v>
      </c>
      <c r="C14" s="85" t="s">
        <v>171</v>
      </c>
      <c r="D14" s="110">
        <f>SUM(D15-D17)</f>
        <v>-2417.8500000000004</v>
      </c>
      <c r="E14" s="100">
        <f>SUM(E15-E17)</f>
        <v>-1017.91</v>
      </c>
      <c r="F14" s="88">
        <f>E14/D14</f>
        <v>0.42099799408565453</v>
      </c>
    </row>
    <row r="15" spans="1:9" ht="63" x14ac:dyDescent="0.25">
      <c r="A15" s="83" t="s">
        <v>172</v>
      </c>
      <c r="B15" s="84" t="s">
        <v>173</v>
      </c>
      <c r="C15" s="85" t="s">
        <v>174</v>
      </c>
      <c r="D15" s="110">
        <f>SUM(D16)</f>
        <v>10000</v>
      </c>
      <c r="E15" s="100">
        <f>SUM(E16)</f>
        <v>0</v>
      </c>
      <c r="F15" s="88" t="s">
        <v>200</v>
      </c>
    </row>
    <row r="16" spans="1:9" ht="63" x14ac:dyDescent="0.25">
      <c r="A16" s="83" t="s">
        <v>175</v>
      </c>
      <c r="B16" s="84" t="s">
        <v>176</v>
      </c>
      <c r="C16" s="85" t="s">
        <v>177</v>
      </c>
      <c r="D16" s="110">
        <v>10000</v>
      </c>
      <c r="E16" s="101">
        <v>0</v>
      </c>
      <c r="F16" s="88" t="s">
        <v>200</v>
      </c>
    </row>
    <row r="17" spans="1:6" ht="78.75" x14ac:dyDescent="0.25">
      <c r="A17" s="83" t="s">
        <v>178</v>
      </c>
      <c r="B17" s="84" t="s">
        <v>179</v>
      </c>
      <c r="C17" s="85" t="s">
        <v>180</v>
      </c>
      <c r="D17" s="110">
        <f>SUM(D18)</f>
        <v>12417.85</v>
      </c>
      <c r="E17" s="110">
        <f>SUM(E18)</f>
        <v>1017.91</v>
      </c>
      <c r="F17" s="88">
        <f>E18/D18</f>
        <v>8.1971516808465233E-2</v>
      </c>
    </row>
    <row r="18" spans="1:6" ht="69" customHeight="1" x14ac:dyDescent="0.25">
      <c r="A18" s="83" t="s">
        <v>181</v>
      </c>
      <c r="B18" s="87" t="s">
        <v>182</v>
      </c>
      <c r="C18" s="85" t="s">
        <v>183</v>
      </c>
      <c r="D18" s="110">
        <v>12417.85</v>
      </c>
      <c r="E18" s="101">
        <v>1017.91</v>
      </c>
      <c r="F18" s="88">
        <f>E18/D18</f>
        <v>8.1971516808465233E-2</v>
      </c>
    </row>
    <row r="19" spans="1:6" ht="47.25" x14ac:dyDescent="0.25">
      <c r="A19" s="83" t="s">
        <v>184</v>
      </c>
      <c r="B19" s="84" t="s">
        <v>185</v>
      </c>
      <c r="C19" s="85" t="s">
        <v>186</v>
      </c>
      <c r="D19" s="110">
        <f>SUM(D20)</f>
        <v>0</v>
      </c>
      <c r="E19" s="100">
        <f>SUM(E20)</f>
        <v>0</v>
      </c>
      <c r="F19" s="88" t="s">
        <v>200</v>
      </c>
    </row>
    <row r="20" spans="1:6" ht="127.5" customHeight="1" x14ac:dyDescent="0.25">
      <c r="A20" s="83" t="s">
        <v>187</v>
      </c>
      <c r="B20" s="87" t="s">
        <v>188</v>
      </c>
      <c r="C20" s="85" t="s">
        <v>189</v>
      </c>
      <c r="D20" s="110">
        <v>0</v>
      </c>
      <c r="E20" s="101">
        <v>0</v>
      </c>
      <c r="F20" s="88" t="s">
        <v>200</v>
      </c>
    </row>
    <row r="21" spans="1:6" ht="51" customHeight="1" x14ac:dyDescent="0.25">
      <c r="A21" s="83" t="s">
        <v>190</v>
      </c>
      <c r="B21" s="84" t="s">
        <v>191</v>
      </c>
      <c r="C21" s="85" t="s">
        <v>192</v>
      </c>
      <c r="D21" s="110">
        <f>SUM(D22)</f>
        <v>0</v>
      </c>
      <c r="E21" s="100">
        <f>SUM(E22)</f>
        <v>0</v>
      </c>
      <c r="F21" s="88" t="s">
        <v>200</v>
      </c>
    </row>
    <row r="22" spans="1:6" ht="67.5" customHeight="1" x14ac:dyDescent="0.25">
      <c r="A22" s="83" t="s">
        <v>193</v>
      </c>
      <c r="B22" s="84" t="s">
        <v>194</v>
      </c>
      <c r="C22" s="85" t="s">
        <v>195</v>
      </c>
      <c r="D22" s="110">
        <v>0</v>
      </c>
      <c r="E22" s="102">
        <v>0</v>
      </c>
      <c r="F22" s="88" t="s">
        <v>200</v>
      </c>
    </row>
    <row r="23" spans="1:6" ht="34.5" customHeight="1" x14ac:dyDescent="0.25">
      <c r="A23" s="83" t="s">
        <v>196</v>
      </c>
      <c r="B23" s="84" t="s">
        <v>197</v>
      </c>
      <c r="C23" s="85" t="s">
        <v>198</v>
      </c>
      <c r="D23" s="110">
        <v>157369.97</v>
      </c>
      <c r="E23" s="103">
        <v>93299.34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tabSelected="1" workbookViewId="0">
      <selection activeCell="B7" sqref="B7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118" t="s">
        <v>139</v>
      </c>
      <c r="B2" s="118"/>
    </row>
    <row r="3" spans="1:2" s="1" customFormat="1" ht="19.5" customHeight="1" x14ac:dyDescent="0.25">
      <c r="A3" s="118" t="s">
        <v>140</v>
      </c>
      <c r="B3" s="118"/>
    </row>
    <row r="4" spans="1:2" ht="15.75" x14ac:dyDescent="0.25">
      <c r="A4" s="119" t="s">
        <v>428</v>
      </c>
      <c r="B4" s="119"/>
    </row>
    <row r="5" spans="1:2" ht="42.75" x14ac:dyDescent="0.25">
      <c r="A5" s="68" t="s">
        <v>137</v>
      </c>
      <c r="B5" s="69" t="s">
        <v>138</v>
      </c>
    </row>
    <row r="6" spans="1:2" x14ac:dyDescent="0.25">
      <c r="A6" s="70" t="s">
        <v>141</v>
      </c>
      <c r="B6" s="94">
        <v>10658.86</v>
      </c>
    </row>
    <row r="8" spans="1:2" x14ac:dyDescent="0.25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13" sqref="D13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120" t="s">
        <v>143</v>
      </c>
      <c r="B2" s="120"/>
    </row>
    <row r="3" spans="1:2" ht="15.75" x14ac:dyDescent="0.25">
      <c r="A3" s="119" t="s">
        <v>426</v>
      </c>
      <c r="B3" s="119"/>
    </row>
    <row r="4" spans="1:2" ht="38.25" x14ac:dyDescent="0.25">
      <c r="A4" s="72" t="s">
        <v>137</v>
      </c>
      <c r="B4" s="73" t="s">
        <v>138</v>
      </c>
    </row>
    <row r="5" spans="1:2" ht="24.75" customHeight="1" x14ac:dyDescent="0.25">
      <c r="A5" s="71" t="s">
        <v>142</v>
      </c>
      <c r="B5" s="10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2020-04-01T11:25:55Z</cp:lastPrinted>
  <dcterms:created xsi:type="dcterms:W3CDTF">2015-01-16T05:02:30Z</dcterms:created>
  <dcterms:modified xsi:type="dcterms:W3CDTF">2020-05-07T03:19:51Z</dcterms:modified>
</cp:coreProperties>
</file>