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activeTab="4"/>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Доходы!#REF!</definedName>
  </definedNames>
  <calcPr calcId="124519"/>
</workbook>
</file>

<file path=xl/calcChain.xml><?xml version="1.0" encoding="utf-8"?>
<calcChain xmlns="http://schemas.openxmlformats.org/spreadsheetml/2006/main">
  <c r="F179" i="4"/>
  <c r="D177"/>
  <c r="F177" s="1"/>
  <c r="C177"/>
  <c r="E5"/>
  <c r="E6"/>
  <c r="E7"/>
  <c r="E8"/>
  <c r="E9"/>
  <c r="E10"/>
  <c r="E11"/>
  <c r="E12"/>
  <c r="E13"/>
  <c r="E14"/>
  <c r="E15"/>
  <c r="E16"/>
  <c r="E17"/>
  <c r="E18"/>
  <c r="E19"/>
  <c r="E21"/>
  <c r="E23"/>
  <c r="E24"/>
  <c r="E26"/>
  <c r="E27"/>
  <c r="E28"/>
  <c r="E29"/>
  <c r="E30"/>
  <c r="E31"/>
  <c r="E32"/>
  <c r="E33"/>
  <c r="E34"/>
  <c r="E35"/>
  <c r="E36"/>
  <c r="E37"/>
  <c r="E39"/>
  <c r="E40"/>
  <c r="E41"/>
  <c r="E42"/>
  <c r="E43"/>
  <c r="E44"/>
  <c r="E45"/>
  <c r="E46"/>
  <c r="E47"/>
  <c r="E48"/>
  <c r="E51"/>
  <c r="E52"/>
  <c r="E53"/>
  <c r="E55"/>
  <c r="E56"/>
  <c r="E57"/>
  <c r="E58"/>
  <c r="E59"/>
  <c r="E60"/>
  <c r="E61"/>
  <c r="E65"/>
  <c r="E66"/>
  <c r="E67"/>
  <c r="E70"/>
  <c r="E72"/>
  <c r="E73"/>
  <c r="E74"/>
  <c r="E75"/>
  <c r="E76"/>
  <c r="E77"/>
  <c r="E78"/>
  <c r="E79"/>
  <c r="E80"/>
  <c r="E81"/>
  <c r="E82"/>
  <c r="E83"/>
  <c r="E84"/>
  <c r="E85"/>
  <c r="E86"/>
  <c r="E88"/>
  <c r="E89"/>
  <c r="E90"/>
  <c r="E92"/>
  <c r="E93"/>
  <c r="E96"/>
  <c r="E97"/>
  <c r="E100"/>
  <c r="E101"/>
  <c r="E102"/>
  <c r="E103"/>
  <c r="E104"/>
  <c r="E105"/>
  <c r="E106"/>
  <c r="E109"/>
  <c r="E122"/>
  <c r="E123"/>
  <c r="E124"/>
  <c r="E125"/>
  <c r="E126"/>
  <c r="E127"/>
  <c r="E131"/>
  <c r="E132"/>
  <c r="E134"/>
  <c r="E135"/>
  <c r="E137"/>
  <c r="E138"/>
  <c r="E139"/>
  <c r="E140"/>
  <c r="E142"/>
  <c r="E143"/>
  <c r="E146"/>
  <c r="E147"/>
  <c r="E151"/>
  <c r="E152"/>
  <c r="E154"/>
  <c r="E155"/>
  <c r="E156"/>
  <c r="E157"/>
  <c r="E158"/>
  <c r="E159"/>
  <c r="E161"/>
  <c r="E162"/>
  <c r="E164"/>
  <c r="E165"/>
  <c r="E167"/>
  <c r="E168"/>
  <c r="E169"/>
  <c r="E170"/>
  <c r="E171"/>
  <c r="E172"/>
  <c r="E173"/>
  <c r="E174"/>
  <c r="E178"/>
  <c r="F186"/>
  <c r="F185"/>
  <c r="F184"/>
  <c r="D184"/>
  <c r="C184"/>
  <c r="F183"/>
  <c r="F182"/>
  <c r="F181"/>
  <c r="D180"/>
  <c r="F180" s="1"/>
  <c r="C180"/>
  <c r="F178"/>
  <c r="F176"/>
  <c r="F175"/>
  <c r="F174"/>
  <c r="F173"/>
  <c r="F172"/>
  <c r="F171"/>
  <c r="D170"/>
  <c r="C170"/>
  <c r="F169"/>
  <c r="F168"/>
  <c r="D167"/>
  <c r="C167"/>
  <c r="F166"/>
  <c r="F165"/>
  <c r="F164"/>
  <c r="F163"/>
  <c r="F162"/>
  <c r="F161"/>
  <c r="F160"/>
  <c r="F159"/>
  <c r="F158"/>
  <c r="F157"/>
  <c r="C157"/>
  <c r="F156"/>
  <c r="D155"/>
  <c r="C155"/>
  <c r="C153" s="1"/>
  <c r="F154"/>
  <c r="F152"/>
  <c r="F151"/>
  <c r="F150"/>
  <c r="F149"/>
  <c r="F148"/>
  <c r="F147"/>
  <c r="F146"/>
  <c r="F145"/>
  <c r="F144"/>
  <c r="F143"/>
  <c r="F142"/>
  <c r="F141"/>
  <c r="F140"/>
  <c r="F139"/>
  <c r="D139"/>
  <c r="C139"/>
  <c r="F138"/>
  <c r="F137"/>
  <c r="F136"/>
  <c r="F135"/>
  <c r="F134"/>
  <c r="F133"/>
  <c r="F132"/>
  <c r="F131"/>
  <c r="F130"/>
  <c r="F129"/>
  <c r="F128"/>
  <c r="F127"/>
  <c r="F126"/>
  <c r="F125"/>
  <c r="D124"/>
  <c r="C124"/>
  <c r="C121" s="1"/>
  <c r="C120" s="1"/>
  <c r="F123"/>
  <c r="F122"/>
  <c r="D122"/>
  <c r="C122"/>
  <c r="F119"/>
  <c r="F118"/>
  <c r="D118"/>
  <c r="F117"/>
  <c r="F116"/>
  <c r="F115"/>
  <c r="F114"/>
  <c r="D113"/>
  <c r="F113" s="1"/>
  <c r="C113"/>
  <c r="C112" s="1"/>
  <c r="F111"/>
  <c r="F110"/>
  <c r="F109"/>
  <c r="F108"/>
  <c r="F107"/>
  <c r="F106"/>
  <c r="F105"/>
  <c r="F104"/>
  <c r="F103"/>
  <c r="F102"/>
  <c r="F101"/>
  <c r="F100"/>
  <c r="F99"/>
  <c r="F98"/>
  <c r="D97"/>
  <c r="C97"/>
  <c r="F96"/>
  <c r="F95"/>
  <c r="F94"/>
  <c r="F93"/>
  <c r="F92"/>
  <c r="D92"/>
  <c r="C92"/>
  <c r="F91"/>
  <c r="F90"/>
  <c r="F89"/>
  <c r="F88"/>
  <c r="F87"/>
  <c r="F86"/>
  <c r="F85"/>
  <c r="F84"/>
  <c r="D83"/>
  <c r="C83"/>
  <c r="F82"/>
  <c r="F81"/>
  <c r="D80"/>
  <c r="C80"/>
  <c r="C76" s="1"/>
  <c r="F79"/>
  <c r="F78"/>
  <c r="F77"/>
  <c r="F75"/>
  <c r="D74"/>
  <c r="F74" s="1"/>
  <c r="C74"/>
  <c r="C67" s="1"/>
  <c r="F73"/>
  <c r="F72"/>
  <c r="F71"/>
  <c r="D70"/>
  <c r="C70"/>
  <c r="F69"/>
  <c r="D68"/>
  <c r="F68" s="1"/>
  <c r="C68"/>
  <c r="D67"/>
  <c r="F66"/>
  <c r="F65"/>
  <c r="F64"/>
  <c r="F63"/>
  <c r="F62"/>
  <c r="F61"/>
  <c r="F60"/>
  <c r="D60"/>
  <c r="C60"/>
  <c r="F59"/>
  <c r="D58"/>
  <c r="F58" s="1"/>
  <c r="C58"/>
  <c r="D57"/>
  <c r="C57"/>
  <c r="F56"/>
  <c r="F55"/>
  <c r="F54"/>
  <c r="F53"/>
  <c r="D52"/>
  <c r="C52"/>
  <c r="F52" s="1"/>
  <c r="D51"/>
  <c r="C51"/>
  <c r="F51" s="1"/>
  <c r="F50"/>
  <c r="D49"/>
  <c r="C49"/>
  <c r="F49" s="1"/>
  <c r="F48"/>
  <c r="F47"/>
  <c r="F46"/>
  <c r="D45"/>
  <c r="F45" s="1"/>
  <c r="C45"/>
  <c r="F44"/>
  <c r="D43"/>
  <c r="C43"/>
  <c r="F43" s="1"/>
  <c r="F42"/>
  <c r="F41"/>
  <c r="D40"/>
  <c r="C40"/>
  <c r="C39"/>
  <c r="F38"/>
  <c r="F37"/>
  <c r="F36"/>
  <c r="D36"/>
  <c r="C36"/>
  <c r="F35"/>
  <c r="F34"/>
  <c r="F33"/>
  <c r="D33"/>
  <c r="C33"/>
  <c r="F32"/>
  <c r="D31"/>
  <c r="D30" s="1"/>
  <c r="C31"/>
  <c r="C30" s="1"/>
  <c r="F29"/>
  <c r="F28"/>
  <c r="D28"/>
  <c r="C28"/>
  <c r="F27"/>
  <c r="D26"/>
  <c r="C26"/>
  <c r="F25"/>
  <c r="F24"/>
  <c r="D23"/>
  <c r="C23"/>
  <c r="F22"/>
  <c r="F21"/>
  <c r="F20"/>
  <c r="F19"/>
  <c r="D18"/>
  <c r="F18" s="1"/>
  <c r="C18"/>
  <c r="F16"/>
  <c r="F15"/>
  <c r="F14"/>
  <c r="F13"/>
  <c r="D12"/>
  <c r="D11" s="1"/>
  <c r="C12"/>
  <c r="C11"/>
  <c r="F10"/>
  <c r="F9"/>
  <c r="F8"/>
  <c r="F7"/>
  <c r="D6"/>
  <c r="D5" s="1"/>
  <c r="C6"/>
  <c r="C5"/>
  <c r="F57" i="14"/>
  <c r="E177" i="4" l="1"/>
  <c r="F5"/>
  <c r="F11"/>
  <c r="F30"/>
  <c r="D17"/>
  <c r="F40"/>
  <c r="C17"/>
  <c r="C4" s="1"/>
  <c r="C187" s="1"/>
  <c r="F26"/>
  <c r="F31"/>
  <c r="F57"/>
  <c r="D76"/>
  <c r="F80"/>
  <c r="F124"/>
  <c r="D153"/>
  <c r="E153" s="1"/>
  <c r="F155"/>
  <c r="F167"/>
  <c r="F170"/>
  <c r="F6"/>
  <c r="F12"/>
  <c r="D39"/>
  <c r="F67"/>
  <c r="F70"/>
  <c r="F83"/>
  <c r="F97"/>
  <c r="D112"/>
  <c r="F112" s="1"/>
  <c r="F23"/>
  <c r="H11" i="14"/>
  <c r="F153" i="4" l="1"/>
  <c r="F17"/>
  <c r="F76"/>
  <c r="F39"/>
  <c r="D4"/>
  <c r="D121"/>
  <c r="E121" s="1"/>
  <c r="D9" i="15"/>
  <c r="D8" s="1"/>
  <c r="F121" i="4" l="1"/>
  <c r="D120"/>
  <c r="E120" s="1"/>
  <c r="F4"/>
  <c r="E4"/>
  <c r="H39" i="14"/>
  <c r="F32"/>
  <c r="D187" i="4" l="1"/>
  <c r="E187" s="1"/>
  <c r="F120"/>
  <c r="C52" i="14"/>
  <c r="D15" i="15"/>
  <c r="F52" i="14"/>
  <c r="E6"/>
  <c r="F187" i="4" l="1"/>
  <c r="H58" i="14"/>
  <c r="H56"/>
  <c r="H55"/>
  <c r="H53"/>
  <c r="H51"/>
  <c r="H50"/>
  <c r="H49"/>
  <c r="H48"/>
  <c r="H46"/>
  <c r="H44"/>
  <c r="H43"/>
  <c r="H41"/>
  <c r="H40"/>
  <c r="H38"/>
  <c r="H37"/>
  <c r="H35"/>
  <c r="H34"/>
  <c r="H33"/>
  <c r="H31"/>
  <c r="H30"/>
  <c r="H29"/>
  <c r="H28"/>
  <c r="H26"/>
  <c r="H25"/>
  <c r="H24"/>
  <c r="H23"/>
  <c r="H22"/>
  <c r="H21"/>
  <c r="H19"/>
  <c r="H18"/>
  <c r="H17"/>
  <c r="H8"/>
  <c r="H14"/>
  <c r="H9"/>
  <c r="H7"/>
  <c r="E57"/>
  <c r="H57" s="1"/>
  <c r="E54"/>
  <c r="E52"/>
  <c r="E47"/>
  <c r="E45"/>
  <c r="E42"/>
  <c r="E36"/>
  <c r="E32"/>
  <c r="E27"/>
  <c r="E20"/>
  <c r="E15"/>
  <c r="F17" i="15"/>
  <c r="F18"/>
  <c r="E19"/>
  <c r="E15"/>
  <c r="E21"/>
  <c r="E17"/>
  <c r="E12"/>
  <c r="E10"/>
  <c r="E9" s="1"/>
  <c r="D21"/>
  <c r="D19"/>
  <c r="D17"/>
  <c r="D14" s="1"/>
  <c r="C57" i="14"/>
  <c r="F54"/>
  <c r="C54"/>
  <c r="F47"/>
  <c r="C47"/>
  <c r="F45"/>
  <c r="C45"/>
  <c r="F42"/>
  <c r="C42"/>
  <c r="F36"/>
  <c r="C36"/>
  <c r="D32"/>
  <c r="D59" s="1"/>
  <c r="C32"/>
  <c r="F27"/>
  <c r="C27"/>
  <c r="F20"/>
  <c r="C20"/>
  <c r="F15"/>
  <c r="C15"/>
  <c r="F6"/>
  <c r="C6"/>
  <c r="H54" l="1"/>
  <c r="E14" i="15"/>
  <c r="H45" i="14"/>
  <c r="H32"/>
  <c r="H52"/>
  <c r="E8" i="15"/>
  <c r="E7" s="1"/>
  <c r="H42" i="14"/>
  <c r="H47"/>
  <c r="H36"/>
  <c r="H27"/>
  <c r="H20"/>
  <c r="H15"/>
  <c r="H6"/>
  <c r="E59"/>
  <c r="D7" i="15"/>
  <c r="F59" i="14"/>
  <c r="C59"/>
  <c r="H59" l="1"/>
  <c r="F14" i="15"/>
</calcChain>
</file>

<file path=xl/sharedStrings.xml><?xml version="1.0" encoding="utf-8"?>
<sst xmlns="http://schemas.openxmlformats.org/spreadsheetml/2006/main" count="508" uniqueCount="450">
  <si>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</si>
  <si>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</si>
  <si>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</si>
  <si>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</si>
  <si>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</si>
  <si>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</si>
  <si>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</si>
  <si>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</si>
  <si>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</si>
  <si>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</si>
  <si>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</si>
  <si>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</si>
  <si>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</si>
  <si>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</si>
  <si>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</si>
  <si>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</si>
  <si>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</si>
  <si>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</si>
  <si>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</si>
  <si>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</si>
  <si>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</si>
  <si>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</si>
  <si>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</si>
  <si>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</si>
  <si>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182  1  05  02010  02  0000  110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</si>
  <si>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</si>
  <si>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</si>
  <si>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</si>
  <si>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</si>
  <si>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</si>
  <si>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</si>
  <si>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</si>
  <si>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</si>
  <si>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</si>
  <si>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</si>
  <si>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</si>
  <si>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</si>
  <si>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</si>
  <si>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</si>
  <si>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</si>
  <si>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</si>
  <si>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</si>
  <si>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</si>
  <si>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</si>
  <si>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</si>
  <si>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</si>
  <si>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</si>
  <si>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</si>
  <si>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</si>
  <si>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</si>
  <si>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</si>
  <si>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</si>
  <si>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</si>
  <si>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</si>
  <si>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</si>
  <si>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</si>
  <si>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</si>
  <si>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</si>
  <si>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</si>
  <si>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</si>
  <si>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</si>
  <si>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</si>
  <si>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</si>
  <si>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</si>
  <si>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</si>
  <si>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</si>
  <si>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901  1  13  02994  04  0001  130</t>
  </si>
  <si>
    <t>906  1  13  02994  04  0001  130</t>
  </si>
  <si>
    <t>000  1  14  00000  00  0000  000</t>
  </si>
  <si>
    <t>ДОХОДЫ ОТ ПРОДАЖИ МАТЕРИАЛЬНЫХ И НЕМАТЕРИАЛЬНЫХ АКТИВОВ</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</si>
  <si>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</si>
  <si>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</si>
  <si>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</si>
  <si>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</si>
  <si>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</si>
  <si>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</si>
  <si>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</si>
  <si>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</si>
  <si>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</si>
  <si>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</si>
  <si>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</si>
  <si>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</si>
  <si>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</si>
  <si>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</si>
  <si>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</si>
  <si>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</si>
  <si>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</si>
  <si>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</si>
  <si>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</si>
  <si>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</si>
  <si>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</si>
  <si>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</si>
  <si>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</si>
  <si>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</si>
  <si>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</si>
  <si>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</si>
  <si>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</si>
  <si>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</si>
  <si>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</si>
  <si>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</si>
  <si>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</si>
  <si>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</si>
  <si>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</si>
  <si>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</si>
  <si>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</si>
  <si>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</si>
  <si>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t>
  </si>
  <si>
    <t>Дотации бюджетам городских округов на выравнивание бюджетной обеспеченности</t>
  </si>
  <si>
    <t>СУБСИДИИ</t>
  </si>
  <si>
    <t>ПРОЧИЕ субсидии бюджетам городских округов</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</si>
  <si>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</si>
  <si>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</si>
  <si>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</si>
  <si>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СУБВЕНЦИИ</t>
  </si>
  <si>
    <t>Субвенции бюджетам городских округов на предоставление гражданам субсидий на оплату жилого помещения и коммунальных услуг</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</si>
  <si>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</si>
  <si>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</si>
  <si>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</si>
  <si>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</si>
  <si>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</si>
  <si>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Прочие субвенции бюджетам городских округов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</si>
  <si>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</si>
  <si>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</si>
  <si>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</si>
  <si>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</si>
  <si>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141  1  16  25050  01  6000  140</t>
  </si>
  <si>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</si>
  <si>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</si>
  <si>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</si>
  <si>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</si>
  <si>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</si>
  <si>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</si>
  <si>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</si>
  <si>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</si>
  <si>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</si>
  <si>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</si>
  <si>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</si>
  <si>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</si>
  <si>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</si>
  <si>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</si>
  <si>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</si>
  <si>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</si>
  <si>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</si>
  <si>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</si>
  <si>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00  1  16  08000  00  0000  140</t>
  </si>
  <si>
    <t>076  1  16  35020  04 6000  140</t>
  </si>
  <si>
    <t>000  1  16 4 3000  01  6000  140</t>
  </si>
  <si>
    <t>901  2  18  04010  04  0000  180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</si>
  <si>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</si>
  <si>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</si>
  <si>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</si>
  <si>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</si>
  <si>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</si>
  <si>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</si>
  <si>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</si>
  <si>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</si>
  <si>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</si>
  <si>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</si>
  <si>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</si>
  <si>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</si>
  <si>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</si>
  <si>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</si>
  <si>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</si>
  <si>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</si>
  <si>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</si>
  <si>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</si>
  <si>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</si>
  <si>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</si>
  <si>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</si>
  <si>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</si>
  <si>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</si>
  <si>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</si>
  <si>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</si>
  <si>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</si>
  <si>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</si>
  <si>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</si>
  <si>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</si>
  <si>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</si>
  <si>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</si>
  <si>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</si>
  <si>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</si>
  <si>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</si>
  <si>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</si>
  <si>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</si>
  <si>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</si>
  <si>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</si>
  <si>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</si>
  <si>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</si>
  <si>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</si>
  <si>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</si>
  <si>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</si>
  <si>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</si>
  <si>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</si>
  <si>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</si>
  <si>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</si>
  <si>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</si>
  <si>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</si>
  <si>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</si>
  <si>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</si>
  <si>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</si>
  <si>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</si>
  <si>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</si>
  <si>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</si>
  <si>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</si>
  <si>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</si>
  <si>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</si>
  <si>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</si>
  <si>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</si>
  <si>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</si>
  <si>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</si>
  <si>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</si>
  <si>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</si>
  <si>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</si>
  <si>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</si>
  <si>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</si>
  <si>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</si>
  <si>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</si>
  <si>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</si>
  <si>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</si>
  <si>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</si>
  <si>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</si>
  <si>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</si>
  <si>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</si>
  <si>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</si>
  <si>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</si>
  <si>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</si>
  <si>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</si>
  <si>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</si>
  <si>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</si>
  <si>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</si>
  <si>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</si>
  <si>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</si>
  <si>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</si>
  <si>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</si>
  <si>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</si>
  <si>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</si>
  <si>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</si>
  <si>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</si>
  <si>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</si>
  <si>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</si>
  <si>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</si>
  <si>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</si>
  <si>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</si>
  <si>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</si>
  <si>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</si>
  <si>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</si>
  <si>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</si>
  <si>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</si>
  <si>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</si>
  <si>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</si>
  <si>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</si>
  <si>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</si>
  <si>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</si>
  <si>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</si>
  <si>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</si>
  <si>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</si>
  <si>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</si>
  <si>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</si>
  <si>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</si>
  <si>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</si>
  <si>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</si>
  <si>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</si>
  <si>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</si>
  <si>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</si>
  <si>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</si>
  <si>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</si>
  <si>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</si>
  <si>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</si>
  <si>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</si>
  <si>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</si>
  <si>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</si>
  <si>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</si>
  <si>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</si>
  <si>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</si>
  <si>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</si>
  <si>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</si>
  <si>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</si>
  <si>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</si>
  <si>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</si>
  <si>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</si>
  <si>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</si>
  <si>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</si>
  <si>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</si>
  <si>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</si>
  <si>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</si>
  <si>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</si>
  <si>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Объем средств по решению о бюджете на 2017 год, тыс. руб.</t>
  </si>
  <si>
    <t>Объем средств по решению о бюджете на 2017 год  в тысячах рублей</t>
  </si>
  <si>
    <t xml:space="preserve"> Дополнительное образование детей</t>
  </si>
  <si>
    <t>Сумма бюджетных назначений на 2017 год (в тыс.руб.)</t>
  </si>
  <si>
    <t>182  1  05  01  050  01  1000  110</t>
  </si>
  <si>
    <t>Минимальный налог, зачисляемый в бюджеты субъектов Российской Федерации (за налоговые периоды, истекшие до 1 января 2016 года)</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</si>
  <si>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</si>
  <si>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</si>
  <si>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902  1  11  05024 04 0001  120 </t>
  </si>
  <si>
    <r>
      <t xml:space="preserve">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t>
    </r>
    <r>
      <rPr>
        <sz val="10"/>
        <color indexed="12"/>
        <rFont val="Times New Roman"/>
        <family val="1"/>
        <charset val="204"/>
      </rPr>
      <t>(доходы, получаемые в виде арендной платы за указанные земельные участки)</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</si>
  <si>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</si>
  <si>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</si>
  <si>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</si>
  <si>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</si>
  <si>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</si>
  <si>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</si>
  <si>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</si>
  <si>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188  1  16 4 3000  01  6000  140</t>
  </si>
  <si>
    <t>000  2  02  10000  00  0000  151</t>
  </si>
  <si>
    <t>919  2  02  15001  04  0000  151</t>
  </si>
  <si>
    <t xml:space="preserve"> 000  2  02  20000  00  0000  151</t>
  </si>
  <si>
    <t>000  2  02  29999  04  0000  151</t>
  </si>
  <si>
    <t>000  2  02  30000  00  0000  151</t>
  </si>
  <si>
    <t>901 2  02  30022  04  0000  151</t>
  </si>
  <si>
    <t>901  2  02  30024  04  0000  151</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</si>
  <si>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 выезжающих из районов Крайнего Севера и приравненных к ним местностей</t>
  </si>
  <si>
    <t>901  2  02  35250  04  0000  151</t>
  </si>
  <si>
    <t>Субвенции бюджетам городских округов на оплату жилищно-коммунальных услуг отдельным категориям граждан</t>
  </si>
  <si>
    <t>000  2  02  39999  04  0000  151</t>
  </si>
  <si>
    <t>906  2  02  39999  04  0000  151</t>
  </si>
  <si>
    <t>000  2  19  00000  04  0000  151</t>
  </si>
  <si>
    <t>901  2  19  60010  04  0000  151</t>
  </si>
  <si>
    <t>906  2  19  60010  04  0000  151</t>
  </si>
  <si>
    <t>182  1  05  02020 02  0000  110</t>
  </si>
  <si>
    <t>902  1  16  90040  04  6000  140</t>
  </si>
  <si>
    <t>919  1  13  02994  04  0001  130</t>
  </si>
  <si>
    <r>
      <t xml:space="preserve">Прочие доходы от компенсации затрат бюджетов городских округов </t>
    </r>
    <r>
      <rPr>
        <sz val="10"/>
        <color indexed="12"/>
        <rFont val="Times New Roman"/>
        <family val="1"/>
        <charset val="204"/>
      </rPr>
      <t>(прочие доходы)</t>
    </r>
  </si>
  <si>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</si>
  <si>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потребителя</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</si>
  <si>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</si>
  <si>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Субсидии из областного бюджета местному бюджету, предоставление которых предусмотрено госпрограммой Свердловской области в сфере строительства до 2024 года, в 2017 году на разработку документации по планировке территории</t>
  </si>
  <si>
    <t>000  2  07  04000  04  0000  180</t>
  </si>
  <si>
    <t>Прочие безвозмездные поступления в бюджеты городских округов</t>
  </si>
  <si>
    <t>901  2  07  04050  04  0000  180</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</si>
  <si>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</si>
  <si>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</si>
  <si>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048  1  12  01020  01  6000  120</t>
  </si>
  <si>
    <t>Плата за выбросы загрязняющих веществ в атмосферный воздух передвижными объектами</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</si>
  <si>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</si>
  <si>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</si>
  <si>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</si>
  <si>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</si>
  <si>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901  2  02  25527  04  0000  151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</si>
  <si>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</si>
  <si>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901  2  02  20051  04  0000  151</t>
  </si>
  <si>
    <t>901  2  02  29999 04  0000  151</t>
  </si>
  <si>
    <t>Субсидии на подготовку молодых граждан к военной службе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</si>
  <si>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906  2  02  29999 04  0000  151</t>
  </si>
  <si>
    <t>919  2  02  29999 04  0000  151</t>
  </si>
  <si>
    <t>000  2  02  40000  00  0000  151</t>
  </si>
  <si>
    <t>ИНЫЕ МЕЖБЮДЖЕТНЫЕ ТРАНСФЕРТЫ</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</si>
  <si>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</si>
  <si>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906  2  18  04010  04  0000  180</t>
  </si>
  <si>
    <t>908  2  18  04010  04  0000  180</t>
  </si>
  <si>
    <t>Возврат остатков субсидий, субвенций и иных межбюджетных трансфертов, имеющих целевое назначение прошлых лет из бюджетов городских округов</t>
  </si>
  <si>
    <t>Субсидии на проведение мероприятий по улучшению жилищных условий граждан, проживающих в сельской местности, в том числе молодых семей и молодых специалистов</t>
  </si>
  <si>
    <t>901  2  02  20077  04  0000  151</t>
  </si>
  <si>
    <t>Субсидии из областного бюджета местному бюджету на реализацию мероприятий по переселению граждан из жилых помещений признанных непригодными для проживания</t>
  </si>
  <si>
    <t>901  2  02  20216  04  0000  151</t>
  </si>
  <si>
    <t>Субсидии,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2024 года" на капитальный ремонт автомобильных дорог общего пользования местного значения</t>
  </si>
  <si>
    <t>901  2  02  35462  04  0000  151</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</si>
  <si>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</si>
  <si>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</si>
  <si>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Cубсидии на предоставление социальных выплат молодым семьям на приобретение (строительство) жилья</t>
  </si>
  <si>
    <t>908  2  02  49999  04  0000  151</t>
  </si>
  <si>
    <t>000  1  01  02000  01  0000  110</t>
  </si>
  <si>
    <t>100  1  03  02230  01  0000  110</t>
  </si>
  <si>
    <t>100  1  03  02240  01  0000  110</t>
  </si>
  <si>
    <t>100  1  03  02250  01  0000  110</t>
  </si>
  <si>
    <t>100  1  03  02260  01  0000  110</t>
  </si>
  <si>
    <t>000  1  05  01 000  00  0000  110</t>
  </si>
  <si>
    <t>000  1  05  02000  02  0000  110</t>
  </si>
  <si>
    <t>000  1  05  03000  01  0000  110</t>
  </si>
  <si>
    <t>000  1  06  01000  00  0000  110</t>
  </si>
  <si>
    <t>000  1  06  06000  00  0000  110</t>
  </si>
  <si>
    <t>902  1  11  05010  04  0000  120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</si>
  <si>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</si>
  <si>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</si>
  <si>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</si>
  <si>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000  1  11  05070  00  0000  000</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</si>
  <si>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</si>
  <si>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</si>
  <si>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000  1  12  01000  01  0000  120</t>
  </si>
  <si>
    <t>902  1  14  02042  04  0000  410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</si>
  <si>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</si>
  <si>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000  1  14  02000  00  0000  410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</si>
  <si>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</si>
  <si>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000  1  14  06000  00  0000  430</t>
  </si>
  <si>
    <t>Доходы от продажи земельных участков, находящихся в государственной и муниципальной собственности</t>
  </si>
  <si>
    <t>Субсидии бюджетам городских округов на строительство и реконструкцию спортивных объектов муниципальной собственности, включая малобюджетные физкультурно-спортивные объекты шаговой доступности</t>
  </si>
  <si>
    <t>901  2  02  25555  04  0000  151</t>
  </si>
  <si>
    <t>Субсидии бюджетам городских округов на поддержку муниципальных программ формирования современной городской среды</t>
  </si>
  <si>
    <t>902  1  08  07150  01  0000  110</t>
  </si>
  <si>
    <t>Государственная пошлина за выдачу разрешения на установку рекламной конструкции</t>
  </si>
  <si>
    <t>318  1  16  90040  04  6000  140</t>
  </si>
  <si>
    <t>000  1  17  05040  04  0000  180</t>
  </si>
  <si>
    <t>Прочие неналоговые доходы бюджетов городских округов</t>
  </si>
  <si>
    <t>901  1  17  05040  04  0000  180</t>
  </si>
  <si>
    <t>906  2  02  25097  04  0000  151</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</si>
  <si>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</si>
  <si>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901 2  02  25127  04  0000  151</t>
  </si>
  <si>
    <t>Субсидии бюджетам городских округов на реализацию мероприятий по поэтапному внедрению Всероссийского физкультурно-спортивного комплекса "Готов к труду и обороне "(ГТО)</t>
  </si>
  <si>
    <t>Субсидии в рамках государственной программы Свердловской области "Повышение инвестиционной привлекательности Свердловской области до 2024 года", в 2017 году на развитие объектов, предназначенных для организации досуга жителей муниципальных образований, расположенных на территории Свердловской области</t>
  </si>
  <si>
    <t>188  1  16  28000  01  6000  140</t>
  </si>
  <si>
    <t xml:space="preserve"> по состоянию на 01.11.2017 года</t>
  </si>
  <si>
    <t>Исполнено    на 01.11.2017г., в тыс. руб.</t>
  </si>
  <si>
    <t>на 01.11.2017г.</t>
  </si>
  <si>
    <t>Исполнение на 01.11.2017г., в тысячах рублей</t>
  </si>
  <si>
    <t>на  01.11.2017г.</t>
  </si>
  <si>
    <t>Исполнение бюджета Невьянского городского округа по состоянию на 01.11.2017 г.</t>
  </si>
  <si>
    <t>Сумма фактического поступления на 01.11.2017 г. (в тыс.руб.)</t>
  </si>
  <si>
    <t>Отклонение от плана     (+;-)</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</si>
  <si>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</si>
  <si>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498  1  16  41000  01  6000 140</t>
  </si>
  <si>
    <t>Денежные взыскания (штрафы) за нарушение законодательства Российской Федерации об электроэнергетике</t>
  </si>
  <si>
    <t>321  1  16 4 3000  01  6000  140</t>
  </si>
  <si>
    <t>192  1  16  43000  01  6000  140</t>
  </si>
  <si>
    <t>005  1  16  90040  04  0000  140</t>
  </si>
  <si>
    <t>177  1  16  90040  04  6000  140</t>
  </si>
  <si>
    <t>182  1  16  90040  04  6000  140</t>
  </si>
  <si>
    <t>902  1  17  01040  04  0000  180</t>
  </si>
  <si>
    <t>908  1  17  01040  04  0000  180</t>
  </si>
  <si>
    <t>919  1  17  01040  04  0000  180</t>
  </si>
  <si>
    <t>Субсидии из областного бюджета местным бюджетам на реализацию проектов капитального строительства муниципального значения по развитию газификации населенных пунктов городского типа</t>
  </si>
  <si>
    <t>901  2  02  20088  04  0000  151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</si>
  <si>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</si>
  <si>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901  2  02  20089  04  0000  151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</si>
  <si>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</si>
  <si>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901  2  02  25097  04  0000  151</t>
  </si>
  <si>
    <t>908  2  02  25519  04  0000  151</t>
  </si>
  <si>
    <t>Субсидии на выплату денежного поощерения лучшим работникам муниципальных учреждений культуры, находящихся на территории сельских поселений Свердловской области</t>
  </si>
  <si>
    <t>906  2  02  25520  04  0000  151</t>
  </si>
  <si>
    <t>Субсидии бюджетам городских округов на реализацию мероприятий по содействию создания в субъектах Российской Федерации новых мест в общеобразовательных организациях</t>
  </si>
  <si>
    <t>Субсидии на организацию и осуществление мероприятий по работе с молодежью в 2016 году, предоставление которых предусмотрено государственной программой Свердловской области "Развитие физической культуры, спорта и молодежной политики в Свердловской области до 2020 года"</t>
  </si>
  <si>
    <t xml:space="preserve">Субсидии на развитие материально-технической базы муниципальных учреждений дополнительного образования детей - детско-юношеских спортивных школ и специализированных детско-юношеских школ олимпийского резерва </t>
  </si>
  <si>
    <t>Субсидии на предоставление региональных социальных выплат молодым семьям на улучшение жилищных условий</t>
  </si>
  <si>
    <t>Субсидии из областного бюджета местным бюджетам на развитие спортивной инфраструктуры муниципальных общеобразовательных организаций</t>
  </si>
  <si>
    <t xml:space="preserve">901  2  02  29999  04  0000  151  </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</si>
  <si>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</si>
  <si>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901  2  02  35120  04  0000  151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</si>
  <si>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</si>
  <si>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</si>
  <si>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</si>
  <si>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901  2  02  49999  04  0000  151</t>
  </si>
  <si>
    <t>Межбюджетные трансферты бюджетам городских округов для содействия достижению и (или) поощерения достижения наилучших значений показателей деятельности органов местного самоуправления городских округов, расположенных на территории Свердловской области</t>
  </si>
  <si>
    <t>901  2 02 49999  04 0000 151</t>
  </si>
  <si>
    <t xml:space="preserve">Межбюджетные трансферты из резервного фонда Правительства Свердловской области  на строительство объекта капитального строительства "Котельная №1 по ул. горького в с.Конево, Невьянского райцона, Свердловской области" мощностью 0,84 МВт.                                                                                                                                                                                                                            </t>
  </si>
  <si>
    <t xml:space="preserve">Межбюджетные трансферты из резервного фонда Правительства Свердловской области  на капитальный ремонт участка тепловой сети от условной точки 70 по ул. Матвеева, д. 26 до условной точки 84 по ул. Чапаева, д. 32 в городе Невьянске                                                                                                                                                                                                                            </t>
  </si>
  <si>
    <t>908  2  02  45144  04  0000  151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</si>
  <si>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</si>
  <si>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908  2  02  45148  04  0000  151</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</si>
  <si>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</si>
  <si>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919  2  07  04050  04  0000  180</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</si>
  <si>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12 290,71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</si>
</sst>
</file>

<file path=xl/styles.xml><?xml version="1.0" encoding="utf-8"?>
<styleSheet xmlns="http://schemas.openxmlformats.org/spreadsheetml/2006/main">
  <numFmts count="4">
    <numFmt numFmtId="164" formatCode="0.0"/>
    <numFmt numFmtId="165" formatCode="0000"/>
    <numFmt numFmtId="166" formatCode="#,##0.0"/>
    <numFmt numFmtId="167" formatCode="0.0%"/>
  </numFmts>
  <fonts count="45">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vertAlign val="superscript"/>
      <sz val="12"/>
      <color indexed="8"/>
      <name val="Times New Roman"/>
      <family val="1"/>
      <charset val="204"/>
    </font>
    <font>
      <sz val="11"/>
      <color theme="1"/>
      <name val="Calibri"/>
      <family val="2"/>
      <charset val="204"/>
      <scheme val="minor"/>
    </font>
    <font>
      <b/>
      <sz val="10"/>
      <color theme="1"/>
      <name val="Times New Roman"/>
      <family val="1"/>
      <charset val="204"/>
    </font>
    <font>
      <sz val="10"/>
      <color rgb="FF000000"/>
      <name val="Times New Roman"/>
      <family val="1"/>
      <charset val="204"/>
    </font>
    <font>
      <b/>
      <sz val="10"/>
      <color rgb="FF000000"/>
      <name val="Times New Roman"/>
      <family val="1"/>
      <charset val="204"/>
    </font>
    <font>
      <sz val="10"/>
      <color indexed="12"/>
      <name val="Times New Roman"/>
      <family val="1"/>
      <charset val="204"/>
    </font>
    <font>
      <b/>
      <sz val="9"/>
      <name val="Times New Roman"/>
      <family val="1"/>
      <charset val="204"/>
    </font>
    <font>
      <sz val="11"/>
      <name val="Calibri"/>
      <family val="2"/>
      <charset val="204"/>
      <scheme val="minor"/>
    </font>
    <font>
      <b/>
      <sz val="11"/>
      <color theme="1"/>
      <name val="Calibri"/>
      <family val="2"/>
      <charset val="204"/>
      <scheme val="minor"/>
    </font>
    <font>
      <sz val="9"/>
      <color theme="1"/>
      <name val="Times New Roman"/>
      <family val="1"/>
      <charset val="204"/>
    </font>
    <font>
      <b/>
      <i/>
      <sz val="11"/>
      <color theme="1"/>
      <name val="Calibri"/>
      <family val="2"/>
      <charset val="204"/>
      <scheme val="minor"/>
    </font>
    <font>
      <sz val="11"/>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cellStyleXfs>
  <cellXfs count="201">
    <xf numFmtId="0" fontId="0" fillId="0" borderId="0" xfId="0"/>
    <xf numFmtId="0" fontId="0" fillId="0" borderId="0" xfId="0"/>
    <xf numFmtId="0" fontId="3" fillId="0" borderId="0" xfId="0" applyFont="1"/>
    <xf numFmtId="0" fontId="13" fillId="0" borderId="0" xfId="0" applyFont="1"/>
    <xf numFmtId="165" fontId="11" fillId="0" borderId="1" xfId="0" applyNumberFormat="1" applyFont="1" applyBorder="1" applyAlignment="1">
      <alignment horizontal="center" vertical="center"/>
    </xf>
    <xf numFmtId="0" fontId="11" fillId="0" borderId="1" xfId="0" applyFont="1" applyBorder="1" applyAlignment="1">
      <alignment vertical="justify"/>
    </xf>
    <xf numFmtId="165" fontId="14" fillId="0" borderId="1" xfId="0" applyNumberFormat="1" applyFont="1" applyBorder="1" applyAlignment="1">
      <alignment horizontal="center" wrapText="1"/>
    </xf>
    <xf numFmtId="0" fontId="14" fillId="0" borderId="1" xfId="0" applyFont="1" applyBorder="1" applyAlignment="1">
      <alignment vertical="justify" wrapText="1"/>
    </xf>
    <xf numFmtId="0" fontId="0" fillId="0" borderId="0" xfId="0" applyAlignment="1">
      <alignment wrapText="1"/>
    </xf>
    <xf numFmtId="165" fontId="14" fillId="0" borderId="1" xfId="0" applyNumberFormat="1" applyFont="1" applyBorder="1" applyAlignment="1">
      <alignment horizontal="center"/>
    </xf>
    <xf numFmtId="0" fontId="11"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165" fontId="11" fillId="0" borderId="0" xfId="0" applyNumberFormat="1" applyFont="1" applyBorder="1" applyAlignment="1">
      <alignment horizontal="center" vertical="center"/>
    </xf>
    <xf numFmtId="0" fontId="11" fillId="0" borderId="0" xfId="0" applyFont="1" applyBorder="1" applyAlignment="1">
      <alignment vertical="justify"/>
    </xf>
    <xf numFmtId="164" fontId="11" fillId="0" borderId="0" xfId="0" applyNumberFormat="1" applyFont="1" applyFill="1" applyBorder="1"/>
    <xf numFmtId="0" fontId="11" fillId="0" borderId="0" xfId="0" applyFont="1" applyBorder="1"/>
    <xf numFmtId="164" fontId="11" fillId="0" borderId="0" xfId="0" applyNumberFormat="1" applyFont="1" applyBorder="1"/>
    <xf numFmtId="165" fontId="14" fillId="0" borderId="0" xfId="0" applyNumberFormat="1" applyFont="1" applyBorder="1" applyAlignment="1">
      <alignment horizontal="center" wrapText="1"/>
    </xf>
    <xf numFmtId="0" fontId="14" fillId="0" borderId="0" xfId="0" applyFont="1" applyBorder="1" applyAlignment="1">
      <alignment vertical="justify" wrapText="1"/>
    </xf>
    <xf numFmtId="0" fontId="14" fillId="0" borderId="0" xfId="0" applyFont="1" applyFill="1" applyBorder="1" applyAlignment="1">
      <alignment wrapText="1"/>
    </xf>
    <xf numFmtId="0" fontId="14" fillId="0" borderId="0" xfId="0" applyFont="1" applyBorder="1" applyAlignment="1">
      <alignment wrapText="1"/>
    </xf>
    <xf numFmtId="164" fontId="14" fillId="0" borderId="0" xfId="0" applyNumberFormat="1" applyFont="1" applyBorder="1"/>
    <xf numFmtId="165" fontId="14" fillId="0" borderId="0" xfId="0" applyNumberFormat="1" applyFont="1" applyBorder="1" applyAlignment="1">
      <alignment horizontal="center"/>
    </xf>
    <xf numFmtId="164" fontId="14" fillId="0" borderId="0" xfId="0" applyNumberFormat="1" applyFont="1" applyFill="1" applyBorder="1"/>
    <xf numFmtId="0" fontId="14" fillId="0" borderId="0" xfId="0" applyFont="1" applyBorder="1"/>
    <xf numFmtId="165" fontId="11" fillId="0" borderId="1" xfId="0" applyNumberFormat="1" applyFont="1" applyBorder="1" applyAlignment="1">
      <alignment horizontal="center" vertical="top"/>
    </xf>
    <xf numFmtId="0" fontId="11" fillId="0" borderId="1" xfId="0" applyFont="1" applyBorder="1" applyAlignment="1">
      <alignment vertical="justify" wrapText="1"/>
    </xf>
    <xf numFmtId="165" fontId="11" fillId="0" borderId="0" xfId="0" applyNumberFormat="1" applyFont="1" applyBorder="1" applyAlignment="1">
      <alignment horizontal="center" vertical="top"/>
    </xf>
    <xf numFmtId="0" fontId="11" fillId="0" borderId="0" xfId="0" applyFont="1" applyBorder="1" applyAlignment="1">
      <alignment vertical="justify" wrapText="1"/>
    </xf>
    <xf numFmtId="0" fontId="11" fillId="0" borderId="0" xfId="0" applyFont="1" applyFill="1" applyBorder="1" applyAlignment="1">
      <alignment vertical="top"/>
    </xf>
    <xf numFmtId="0" fontId="11" fillId="0" borderId="0" xfId="0" applyFont="1" applyBorder="1" applyAlignment="1">
      <alignment vertical="top"/>
    </xf>
    <xf numFmtId="0" fontId="14" fillId="0" borderId="0" xfId="0" applyFont="1" applyFill="1" applyBorder="1"/>
    <xf numFmtId="165" fontId="11" fillId="0" borderId="1" xfId="0" applyNumberFormat="1" applyFont="1" applyBorder="1" applyAlignment="1">
      <alignment horizontal="center"/>
    </xf>
    <xf numFmtId="0" fontId="14" fillId="0" borderId="1" xfId="0" applyFont="1" applyBorder="1" applyAlignment="1">
      <alignment vertical="justify"/>
    </xf>
    <xf numFmtId="165" fontId="11" fillId="0" borderId="0" xfId="0" applyNumberFormat="1" applyFont="1" applyBorder="1" applyAlignment="1">
      <alignment horizontal="center"/>
    </xf>
    <xf numFmtId="0" fontId="11" fillId="0" borderId="0" xfId="0" applyFont="1" applyFill="1" applyBorder="1"/>
    <xf numFmtId="0" fontId="14" fillId="0" borderId="1" xfId="0" applyFont="1" applyFill="1" applyBorder="1" applyAlignment="1">
      <alignment vertical="justify" wrapText="1"/>
    </xf>
    <xf numFmtId="0" fontId="14" fillId="0" borderId="0" xfId="0" applyFont="1" applyBorder="1" applyAlignment="1">
      <alignment vertical="justify"/>
    </xf>
    <xf numFmtId="0" fontId="16" fillId="0" borderId="0" xfId="0" applyFont="1"/>
    <xf numFmtId="0" fontId="14" fillId="0" borderId="0" xfId="0" applyFont="1" applyFill="1" applyBorder="1" applyAlignment="1">
      <alignment vertical="justify" wrapText="1"/>
    </xf>
    <xf numFmtId="0" fontId="16" fillId="0" borderId="0" xfId="0" applyFont="1" applyBorder="1"/>
    <xf numFmtId="165" fontId="14" fillId="0" borderId="1" xfId="0" applyNumberFormat="1" applyFont="1" applyBorder="1" applyAlignment="1">
      <alignment horizontal="center" vertical="center"/>
    </xf>
    <xf numFmtId="165" fontId="14" fillId="0" borderId="1" xfId="0" applyNumberFormat="1" applyFont="1" applyFill="1" applyBorder="1" applyAlignment="1">
      <alignment horizontal="center"/>
    </xf>
    <xf numFmtId="165" fontId="14" fillId="0" borderId="0" xfId="0" applyNumberFormat="1" applyFont="1" applyBorder="1" applyAlignment="1">
      <alignment horizontal="center" vertical="center"/>
    </xf>
    <xf numFmtId="165" fontId="14" fillId="0" borderId="0" xfId="0" applyNumberFormat="1" applyFont="1" applyFill="1" applyBorder="1" applyAlignment="1">
      <alignment horizontal="center"/>
    </xf>
    <xf numFmtId="165" fontId="11" fillId="0" borderId="1" xfId="0" applyNumberFormat="1" applyFont="1" applyFill="1" applyBorder="1" applyAlignment="1">
      <alignment horizontal="center"/>
    </xf>
    <xf numFmtId="0" fontId="11" fillId="0" borderId="1" xfId="0" applyFont="1" applyBorder="1" applyAlignment="1">
      <alignment horizontal="center"/>
    </xf>
    <xf numFmtId="0" fontId="14" fillId="0" borderId="1" xfId="0" applyFont="1" applyBorder="1" applyAlignment="1">
      <alignment horizontal="center"/>
    </xf>
    <xf numFmtId="165" fontId="11" fillId="0" borderId="0" xfId="0" applyNumberFormat="1" applyFont="1" applyFill="1" applyBorder="1" applyAlignment="1">
      <alignment horizontal="center"/>
    </xf>
    <xf numFmtId="0" fontId="17" fillId="0" borderId="0" xfId="0" applyFont="1"/>
    <xf numFmtId="0" fontId="11" fillId="0" borderId="0" xfId="0" applyFont="1" applyBorder="1" applyAlignment="1">
      <alignment horizontal="center"/>
    </xf>
    <xf numFmtId="0" fontId="17" fillId="0" borderId="0" xfId="0" applyFont="1" applyBorder="1"/>
    <xf numFmtId="0" fontId="14" fillId="0" borderId="0" xfId="0" applyFont="1" applyBorder="1" applyAlignment="1">
      <alignment horizontal="center"/>
    </xf>
    <xf numFmtId="0" fontId="14" fillId="0" borderId="1" xfId="0" applyFont="1" applyFill="1" applyBorder="1"/>
    <xf numFmtId="0" fontId="18" fillId="0" borderId="1" xfId="0" applyFont="1" applyFill="1" applyBorder="1" applyAlignment="1">
      <alignment vertical="justify"/>
    </xf>
    <xf numFmtId="0" fontId="3" fillId="0" borderId="0" xfId="0" applyFont="1" applyFill="1"/>
    <xf numFmtId="0" fontId="0" fillId="0" borderId="0" xfId="0" applyFill="1"/>
    <xf numFmtId="0" fontId="3" fillId="0" borderId="0" xfId="0" applyFont="1" applyBorder="1"/>
    <xf numFmtId="0" fontId="11" fillId="0" borderId="0" xfId="0" applyFont="1" applyFill="1" applyBorder="1" applyAlignment="1"/>
    <xf numFmtId="0" fontId="19" fillId="0" borderId="0" xfId="1" applyNumberFormat="1" applyFont="1" applyFill="1" applyBorder="1" applyAlignment="1">
      <alignment vertical="top" wrapText="1"/>
    </xf>
    <xf numFmtId="0" fontId="22" fillId="0" borderId="1" xfId="0" applyFont="1" applyFill="1" applyBorder="1" applyAlignment="1">
      <alignment horizontal="center" vertical="top" wrapText="1"/>
    </xf>
    <xf numFmtId="3" fontId="22" fillId="0" borderId="1" xfId="0" applyNumberFormat="1" applyFont="1" applyBorder="1" applyAlignment="1">
      <alignment horizontal="center" vertical="top" wrapText="1"/>
    </xf>
    <xf numFmtId="0" fontId="20"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166" fontId="14" fillId="0" borderId="1" xfId="0" applyNumberFormat="1" applyFont="1" applyFill="1" applyBorder="1" applyAlignment="1">
      <alignment horizontal="right"/>
    </xf>
    <xf numFmtId="0" fontId="25" fillId="0" borderId="1" xfId="0" applyFont="1" applyFill="1" applyBorder="1" applyAlignment="1">
      <alignment horizontal="center" vertical="top" wrapText="1"/>
    </xf>
    <xf numFmtId="3" fontId="25" fillId="0" borderId="1" xfId="0" applyNumberFormat="1" applyFont="1" applyBorder="1" applyAlignment="1">
      <alignment horizontal="center" vertical="top" wrapText="1"/>
    </xf>
    <xf numFmtId="0" fontId="28"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29" fillId="0" borderId="1" xfId="0" applyFont="1" applyBorder="1" applyAlignment="1">
      <alignment horizontal="center" vertical="top" wrapText="1"/>
    </xf>
    <xf numFmtId="0" fontId="29" fillId="0" borderId="1" xfId="0" applyFont="1" applyBorder="1" applyAlignment="1">
      <alignment horizontal="center" wrapText="1"/>
    </xf>
    <xf numFmtId="0" fontId="30" fillId="0" borderId="1" xfId="0" applyFont="1" applyBorder="1" applyAlignment="1">
      <alignment horizontal="left" vertical="top" wrapText="1" indent="2"/>
    </xf>
    <xf numFmtId="0" fontId="28" fillId="0" borderId="1" xfId="0" applyFont="1" applyBorder="1" applyAlignment="1">
      <alignment wrapText="1"/>
    </xf>
    <xf numFmtId="0" fontId="28" fillId="0" borderId="1" xfId="0" applyFont="1" applyBorder="1" applyAlignment="1">
      <alignment horizontal="center" vertical="top"/>
    </xf>
    <xf numFmtId="0" fontId="32"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27" fillId="0" borderId="1" xfId="0" applyFont="1" applyBorder="1" applyAlignment="1">
      <alignment vertical="top"/>
    </xf>
    <xf numFmtId="0" fontId="27" fillId="0" borderId="1" xfId="0" applyFont="1" applyBorder="1" applyAlignment="1">
      <alignment vertical="top" wrapText="1"/>
    </xf>
    <xf numFmtId="167" fontId="27" fillId="0" borderId="2" xfId="0" applyNumberFormat="1" applyFont="1" applyBorder="1" applyAlignment="1">
      <alignment horizontal="center" vertical="top"/>
    </xf>
    <xf numFmtId="167" fontId="27" fillId="0" borderId="1" xfId="0" applyNumberFormat="1" applyFont="1" applyBorder="1" applyAlignment="1">
      <alignment horizontal="center" vertical="top"/>
    </xf>
    <xf numFmtId="0" fontId="11"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12" fillId="0" borderId="1" xfId="0" applyFont="1" applyBorder="1" applyAlignment="1">
      <alignment horizontal="center" vertical="top" wrapText="1"/>
    </xf>
    <xf numFmtId="166" fontId="19" fillId="0" borderId="1" xfId="0" applyNumberFormat="1" applyFont="1" applyFill="1" applyBorder="1" applyAlignment="1">
      <alignment horizontal="right"/>
    </xf>
    <xf numFmtId="4" fontId="11" fillId="0" borderId="1" xfId="0" applyNumberFormat="1" applyFont="1" applyFill="1" applyBorder="1"/>
    <xf numFmtId="4" fontId="11" fillId="0" borderId="1" xfId="0" applyNumberFormat="1" applyFont="1" applyBorder="1"/>
    <xf numFmtId="4" fontId="14" fillId="0" borderId="1" xfId="0" applyNumberFormat="1" applyFont="1" applyFill="1" applyBorder="1" applyAlignment="1">
      <alignment wrapText="1"/>
    </xf>
    <xf numFmtId="4" fontId="14" fillId="0" borderId="1" xfId="0" applyNumberFormat="1" applyFont="1" applyBorder="1" applyAlignment="1">
      <alignment wrapText="1"/>
    </xf>
    <xf numFmtId="4" fontId="14" fillId="0" borderId="1" xfId="0" applyNumberFormat="1" applyFont="1" applyFill="1" applyBorder="1"/>
    <xf numFmtId="4" fontId="14" fillId="0" borderId="1" xfId="0" applyNumberFormat="1" applyFont="1" applyBorder="1"/>
    <xf numFmtId="4" fontId="14" fillId="3" borderId="1" xfId="0" applyNumberFormat="1" applyFont="1" applyFill="1" applyBorder="1"/>
    <xf numFmtId="4" fontId="11" fillId="0" borderId="1" xfId="0" applyNumberFormat="1" applyFont="1" applyFill="1" applyBorder="1" applyAlignment="1">
      <alignment vertical="top"/>
    </xf>
    <xf numFmtId="4" fontId="11" fillId="0" borderId="1" xfId="0" applyNumberFormat="1" applyFont="1" applyBorder="1" applyAlignment="1">
      <alignment vertical="top"/>
    </xf>
    <xf numFmtId="4" fontId="31" fillId="0" borderId="1" xfId="0" applyNumberFormat="1" applyFont="1" applyBorder="1" applyAlignment="1">
      <alignment horizontal="right" vertical="top" wrapText="1"/>
    </xf>
    <xf numFmtId="4" fontId="27" fillId="0" borderId="1" xfId="0" applyNumberFormat="1" applyFont="1" applyBorder="1" applyAlignment="1">
      <alignment horizontal="right" vertical="top" wrapText="1"/>
    </xf>
    <xf numFmtId="0" fontId="3" fillId="2" borderId="1" xfId="0" applyNumberFormat="1" applyFont="1" applyFill="1" applyBorder="1" applyAlignment="1">
      <alignment vertical="top" wrapText="1"/>
    </xf>
    <xf numFmtId="49" fontId="3" fillId="2" borderId="1" xfId="0" applyNumberFormat="1" applyFont="1" applyFill="1" applyBorder="1" applyAlignment="1">
      <alignment vertical="top" wrapText="1"/>
    </xf>
    <xf numFmtId="0" fontId="3" fillId="2" borderId="1" xfId="3" applyFont="1" applyFill="1" applyBorder="1" applyAlignment="1">
      <alignment vertical="top"/>
    </xf>
    <xf numFmtId="0" fontId="3" fillId="2" borderId="1" xfId="3" applyNumberFormat="1" applyFont="1" applyFill="1" applyBorder="1" applyAlignment="1">
      <alignment horizontal="justify" vertical="top" wrapText="1"/>
    </xf>
    <xf numFmtId="0" fontId="39" fillId="2" borderId="1" xfId="3" applyFont="1" applyFill="1" applyBorder="1" applyAlignment="1">
      <alignment vertical="top"/>
    </xf>
    <xf numFmtId="0" fontId="4" fillId="2" borderId="1" xfId="3" applyFont="1" applyFill="1" applyBorder="1" applyAlignment="1">
      <alignment horizontal="justify" vertical="top"/>
    </xf>
    <xf numFmtId="0" fontId="8" fillId="2" borderId="1" xfId="3" applyFont="1" applyFill="1" applyBorder="1" applyAlignment="1">
      <alignment vertical="top"/>
    </xf>
    <xf numFmtId="0" fontId="3" fillId="2" borderId="1" xfId="3" applyFont="1" applyFill="1" applyBorder="1" applyAlignment="1">
      <alignment horizontal="justify" vertical="top"/>
    </xf>
    <xf numFmtId="0" fontId="8" fillId="2" borderId="1" xfId="3" applyFont="1" applyFill="1" applyBorder="1" applyAlignment="1">
      <alignment horizontal="justify" vertical="top"/>
    </xf>
    <xf numFmtId="0" fontId="3" fillId="2" borderId="1" xfId="3" applyFont="1" applyFill="1" applyBorder="1" applyAlignment="1">
      <alignment horizontal="justify" vertical="top" wrapText="1"/>
    </xf>
    <xf numFmtId="4" fontId="31" fillId="0" borderId="1" xfId="0" applyNumberFormat="1" applyFont="1" applyFill="1" applyBorder="1" applyAlignment="1">
      <alignment horizontal="right" vertical="top" wrapText="1"/>
    </xf>
    <xf numFmtId="4" fontId="27" fillId="0" borderId="1" xfId="0" applyNumberFormat="1" applyFont="1" applyFill="1" applyBorder="1" applyAlignment="1">
      <alignment horizontal="right" vertical="top" wrapText="1"/>
    </xf>
    <xf numFmtId="4" fontId="27" fillId="0" borderId="1" xfId="0" applyNumberFormat="1" applyFont="1" applyFill="1" applyBorder="1" applyAlignment="1">
      <alignment vertical="top"/>
    </xf>
    <xf numFmtId="4" fontId="27" fillId="0" borderId="2" xfId="0" applyNumberFormat="1" applyFont="1" applyFill="1" applyBorder="1" applyAlignment="1">
      <alignment horizontal="right" vertical="top"/>
    </xf>
    <xf numFmtId="0" fontId="11" fillId="0" borderId="1" xfId="0" applyFont="1" applyFill="1" applyBorder="1"/>
    <xf numFmtId="164" fontId="11" fillId="0" borderId="1" xfId="0" applyNumberFormat="1" applyFont="1" applyFill="1" applyBorder="1"/>
    <xf numFmtId="0" fontId="14" fillId="0" borderId="1" xfId="0" applyFont="1" applyFill="1" applyBorder="1" applyAlignment="1">
      <alignment wrapText="1"/>
    </xf>
    <xf numFmtId="164" fontId="14" fillId="0" borderId="1" xfId="0" applyNumberFormat="1" applyFont="1" applyFill="1" applyBorder="1"/>
    <xf numFmtId="0" fontId="11" fillId="0" borderId="1" xfId="0" applyFont="1" applyFill="1" applyBorder="1" applyAlignment="1">
      <alignment vertical="top"/>
    </xf>
    <xf numFmtId="164" fontId="11" fillId="0" borderId="1" xfId="0" applyNumberFormat="1" applyFont="1" applyFill="1" applyBorder="1" applyAlignment="1">
      <alignment vertical="top"/>
    </xf>
    <xf numFmtId="0" fontId="0" fillId="2" borderId="0" xfId="0" applyFill="1"/>
    <xf numFmtId="0" fontId="4" fillId="2" borderId="1" xfId="3" applyFont="1" applyFill="1" applyBorder="1" applyAlignment="1">
      <alignment vertical="top" wrapText="1"/>
    </xf>
    <xf numFmtId="2" fontId="4" fillId="2" borderId="1" xfId="3" applyNumberFormat="1" applyFont="1" applyFill="1" applyBorder="1" applyAlignment="1">
      <alignment horizontal="right"/>
    </xf>
    <xf numFmtId="0" fontId="4" fillId="2" borderId="1" xfId="3" applyFont="1" applyFill="1" applyBorder="1" applyAlignment="1">
      <alignment horizontal="justify"/>
    </xf>
    <xf numFmtId="2" fontId="3" fillId="2" borderId="1" xfId="3" applyNumberFormat="1" applyFont="1" applyFill="1" applyBorder="1" applyAlignment="1">
      <alignment horizontal="right"/>
    </xf>
    <xf numFmtId="0" fontId="4" fillId="2" borderId="1" xfId="3" applyFont="1" applyFill="1" applyBorder="1" applyAlignment="1">
      <alignment horizontal="justify" vertical="top" wrapText="1"/>
    </xf>
    <xf numFmtId="0" fontId="3" fillId="2" borderId="1" xfId="1" applyFont="1" applyFill="1" applyBorder="1" applyAlignment="1">
      <alignment horizontal="justify" vertical="top"/>
    </xf>
    <xf numFmtId="0" fontId="5" fillId="2" borderId="1" xfId="0" applyFont="1" applyFill="1" applyBorder="1" applyAlignment="1">
      <alignment vertical="top" wrapText="1"/>
    </xf>
    <xf numFmtId="2" fontId="3" fillId="2" borderId="1" xfId="3" applyNumberFormat="1" applyFont="1" applyFill="1" applyBorder="1" applyAlignment="1">
      <alignment horizontal="center"/>
    </xf>
    <xf numFmtId="2" fontId="4" fillId="2" borderId="1" xfId="3" applyNumberFormat="1" applyFont="1" applyFill="1" applyBorder="1" applyAlignment="1">
      <alignment horizontal="right" wrapText="1"/>
    </xf>
    <xf numFmtId="2" fontId="35" fillId="2" borderId="1" xfId="0" applyNumberFormat="1" applyFont="1" applyFill="1" applyBorder="1" applyAlignment="1">
      <alignment horizontal="right"/>
    </xf>
    <xf numFmtId="2" fontId="5" fillId="2" borderId="1" xfId="0" applyNumberFormat="1" applyFont="1" applyFill="1" applyBorder="1" applyAlignment="1">
      <alignment horizontal="right"/>
    </xf>
    <xf numFmtId="4" fontId="3" fillId="2" borderId="1" xfId="3" applyNumberFormat="1" applyFont="1" applyFill="1" applyBorder="1" applyAlignment="1">
      <alignment horizontal="right"/>
    </xf>
    <xf numFmtId="0" fontId="4" fillId="2" borderId="1" xfId="0" applyNumberFormat="1" applyFont="1" applyFill="1" applyBorder="1" applyAlignment="1">
      <alignment vertical="top" wrapText="1"/>
    </xf>
    <xf numFmtId="0" fontId="4" fillId="2" borderId="1" xfId="3" applyNumberFormat="1" applyFont="1" applyFill="1" applyBorder="1" applyAlignment="1">
      <alignment horizontal="justify" vertical="top" wrapText="1"/>
    </xf>
    <xf numFmtId="4" fontId="4" fillId="2" borderId="1" xfId="3" applyNumberFormat="1" applyFont="1" applyFill="1" applyBorder="1" applyAlignment="1">
      <alignment horizontal="right"/>
    </xf>
    <xf numFmtId="0" fontId="4" fillId="2" borderId="1" xfId="3" applyFont="1" applyFill="1" applyBorder="1" applyAlignment="1">
      <alignment vertical="top"/>
    </xf>
    <xf numFmtId="2" fontId="3" fillId="2" borderId="1" xfId="3" applyNumberFormat="1" applyFont="1" applyFill="1" applyBorder="1" applyAlignment="1">
      <alignment horizontal="right" wrapText="1"/>
    </xf>
    <xf numFmtId="2" fontId="3" fillId="2" borderId="1" xfId="0" applyNumberFormat="1" applyFont="1" applyFill="1" applyBorder="1" applyAlignment="1">
      <alignment horizontal="right"/>
    </xf>
    <xf numFmtId="0" fontId="6" fillId="2" borderId="1" xfId="3" applyFont="1" applyFill="1" applyBorder="1" applyAlignment="1">
      <alignment horizontal="justify" vertical="top"/>
    </xf>
    <xf numFmtId="2" fontId="6" fillId="2" borderId="1" xfId="3" applyNumberFormat="1" applyFont="1" applyFill="1" applyBorder="1" applyAlignment="1">
      <alignment horizontal="right" wrapText="1"/>
    </xf>
    <xf numFmtId="164" fontId="3" fillId="2" borderId="1" xfId="3" applyNumberFormat="1" applyFont="1" applyFill="1" applyBorder="1" applyAlignment="1">
      <alignment horizontal="right" wrapText="1"/>
    </xf>
    <xf numFmtId="0" fontId="34" fillId="2" borderId="0" xfId="0" applyFont="1" applyFill="1"/>
    <xf numFmtId="2" fontId="4" fillId="0" borderId="1" xfId="3" applyNumberFormat="1" applyFont="1" applyFill="1" applyBorder="1" applyAlignment="1">
      <alignment horizontal="right"/>
    </xf>
    <xf numFmtId="4" fontId="36" fillId="0" borderId="1" xfId="0" applyNumberFormat="1" applyFont="1" applyFill="1" applyBorder="1" applyAlignment="1">
      <alignment horizontal="right" shrinkToFit="1"/>
    </xf>
    <xf numFmtId="4" fontId="3" fillId="0" borderId="1" xfId="0" applyNumberFormat="1" applyFont="1" applyFill="1" applyBorder="1" applyAlignment="1">
      <alignment horizontal="center" shrinkToFit="1"/>
    </xf>
    <xf numFmtId="2" fontId="4" fillId="0" borderId="1" xfId="3" applyNumberFormat="1" applyFont="1" applyFill="1" applyBorder="1" applyAlignment="1">
      <alignment horizontal="right" wrapText="1"/>
    </xf>
    <xf numFmtId="2" fontId="5" fillId="0" borderId="1" xfId="0" applyNumberFormat="1" applyFont="1" applyFill="1" applyBorder="1" applyAlignment="1">
      <alignment horizontal="right"/>
    </xf>
    <xf numFmtId="0" fontId="5" fillId="0" borderId="1" xfId="0" applyFont="1" applyFill="1" applyBorder="1" applyAlignment="1">
      <alignment horizontal="right"/>
    </xf>
    <xf numFmtId="2" fontId="3" fillId="0" borderId="1" xfId="3" applyNumberFormat="1" applyFont="1" applyFill="1" applyBorder="1" applyAlignment="1">
      <alignment horizontal="right"/>
    </xf>
    <xf numFmtId="0" fontId="3" fillId="0" borderId="1" xfId="3" applyNumberFormat="1" applyFont="1" applyFill="1" applyBorder="1" applyAlignment="1">
      <alignment horizontal="justify" vertical="top" wrapText="1"/>
    </xf>
    <xf numFmtId="164" fontId="5" fillId="0" borderId="1" xfId="0" applyNumberFormat="1" applyFont="1" applyFill="1" applyBorder="1" applyAlignment="1">
      <alignment horizontal="right"/>
    </xf>
    <xf numFmtId="4" fontId="4" fillId="0" borderId="1" xfId="3" applyNumberFormat="1" applyFont="1" applyFill="1" applyBorder="1" applyAlignment="1">
      <alignment horizontal="right"/>
    </xf>
    <xf numFmtId="4" fontId="3" fillId="0" borderId="1" xfId="3" applyNumberFormat="1" applyFont="1" applyFill="1" applyBorder="1" applyAlignment="1">
      <alignment horizontal="right"/>
    </xf>
    <xf numFmtId="2" fontId="4" fillId="0" borderId="1" xfId="3" applyNumberFormat="1" applyFont="1" applyFill="1" applyBorder="1" applyAlignment="1">
      <alignment horizontal="right" vertical="top" wrapText="1"/>
    </xf>
    <xf numFmtId="2" fontId="3" fillId="0" borderId="1" xfId="0" applyNumberFormat="1" applyFont="1" applyFill="1" applyBorder="1" applyAlignment="1">
      <alignment horizontal="right"/>
    </xf>
    <xf numFmtId="2" fontId="6" fillId="0" borderId="1" xfId="3" applyNumberFormat="1" applyFont="1" applyFill="1" applyBorder="1" applyAlignment="1">
      <alignment horizontal="right" wrapText="1"/>
    </xf>
    <xf numFmtId="2" fontId="4" fillId="2" borderId="1" xfId="0" applyNumberFormat="1" applyFont="1" applyFill="1" applyBorder="1" applyAlignment="1">
      <alignment horizontal="right"/>
    </xf>
    <xf numFmtId="0" fontId="34" fillId="0" borderId="0" xfId="0" applyFont="1" applyFill="1"/>
    <xf numFmtId="0" fontId="40" fillId="2" borderId="0" xfId="0" applyFont="1" applyFill="1"/>
    <xf numFmtId="2" fontId="35" fillId="0" borderId="1" xfId="0" applyNumberFormat="1" applyFont="1" applyFill="1" applyBorder="1" applyAlignment="1">
      <alignment horizontal="right"/>
    </xf>
    <xf numFmtId="2" fontId="6" fillId="2" borderId="1" xfId="3" applyNumberFormat="1" applyFont="1" applyFill="1" applyBorder="1" applyAlignment="1">
      <alignment horizontal="right"/>
    </xf>
    <xf numFmtId="0" fontId="4" fillId="0" borderId="1" xfId="3" applyFont="1" applyFill="1" applyBorder="1" applyAlignment="1">
      <alignment horizontal="justify" vertical="top" wrapText="1"/>
    </xf>
    <xf numFmtId="0" fontId="3" fillId="0" borderId="1" xfId="3" applyFont="1" applyFill="1" applyBorder="1" applyAlignment="1">
      <alignment horizontal="justify" vertical="top"/>
    </xf>
    <xf numFmtId="0" fontId="4" fillId="0" borderId="1" xfId="3" applyFont="1" applyFill="1" applyBorder="1" applyAlignment="1">
      <alignment horizontal="justify" vertical="top"/>
    </xf>
    <xf numFmtId="0" fontId="8" fillId="0" borderId="1" xfId="1" applyFont="1" applyFill="1" applyBorder="1" applyAlignment="1">
      <alignment vertical="top" wrapText="1"/>
    </xf>
    <xf numFmtId="0" fontId="8" fillId="0" borderId="1" xfId="1" applyFont="1" applyFill="1" applyBorder="1" applyAlignment="1">
      <alignment vertical="top"/>
    </xf>
    <xf numFmtId="4" fontId="8" fillId="0" borderId="1" xfId="1" applyNumberFormat="1" applyFont="1" applyFill="1" applyBorder="1" applyAlignment="1">
      <alignment vertical="top" wrapText="1"/>
    </xf>
    <xf numFmtId="0" fontId="42" fillId="0" borderId="1" xfId="0" applyFont="1" applyFill="1" applyBorder="1" applyAlignment="1">
      <alignment vertical="top" wrapText="1"/>
    </xf>
    <xf numFmtId="0" fontId="4" fillId="0" borderId="1" xfId="1" applyFont="1" applyFill="1" applyBorder="1" applyAlignment="1">
      <alignment horizontal="center" vertical="top"/>
    </xf>
    <xf numFmtId="0" fontId="4" fillId="0" borderId="1" xfId="1" applyFont="1" applyFill="1" applyBorder="1" applyAlignment="1">
      <alignment horizontal="center" vertical="top" wrapText="1"/>
    </xf>
    <xf numFmtId="3" fontId="4" fillId="0" borderId="1" xfId="1" applyNumberFormat="1" applyFont="1" applyFill="1" applyBorder="1" applyAlignment="1">
      <alignment horizontal="center"/>
    </xf>
    <xf numFmtId="0" fontId="4" fillId="0" borderId="1" xfId="1" applyFont="1" applyFill="1" applyBorder="1" applyAlignment="1">
      <alignment horizontal="center"/>
    </xf>
    <xf numFmtId="0" fontId="35" fillId="0" borderId="1" xfId="0" applyFont="1" applyFill="1" applyBorder="1" applyAlignment="1">
      <alignment horizontal="center" vertical="center"/>
    </xf>
    <xf numFmtId="2" fontId="41" fillId="0" borderId="1" xfId="0" applyNumberFormat="1" applyFont="1" applyBorder="1"/>
    <xf numFmtId="2" fontId="0" fillId="0" borderId="1" xfId="0" applyNumberFormat="1" applyBorder="1"/>
    <xf numFmtId="0" fontId="37" fillId="2" borderId="1" xfId="0" applyFont="1" applyFill="1" applyBorder="1" applyAlignment="1">
      <alignment vertical="top" wrapText="1"/>
    </xf>
    <xf numFmtId="0" fontId="4" fillId="0" borderId="1" xfId="3" applyFont="1" applyFill="1" applyBorder="1" applyAlignment="1">
      <alignment horizontal="justify"/>
    </xf>
    <xf numFmtId="0" fontId="4" fillId="0" borderId="1" xfId="3" applyFont="1" applyFill="1" applyBorder="1" applyAlignment="1">
      <alignment vertical="top"/>
    </xf>
    <xf numFmtId="0" fontId="3" fillId="0" borderId="1" xfId="3" applyFont="1" applyFill="1" applyBorder="1" applyAlignment="1">
      <alignment vertical="top"/>
    </xf>
    <xf numFmtId="2" fontId="3" fillId="0" borderId="1" xfId="3" applyNumberFormat="1" applyFont="1" applyFill="1" applyBorder="1" applyAlignment="1">
      <alignment horizontal="right" wrapText="1"/>
    </xf>
    <xf numFmtId="0" fontId="3" fillId="0" borderId="1" xfId="3" applyFont="1" applyFill="1" applyBorder="1" applyAlignment="1">
      <alignment vertical="top" wrapText="1"/>
    </xf>
    <xf numFmtId="0" fontId="3" fillId="2" borderId="1" xfId="5" applyFont="1" applyFill="1" applyBorder="1" applyAlignment="1">
      <alignment vertical="top" wrapText="1"/>
    </xf>
    <xf numFmtId="0" fontId="5" fillId="0" borderId="1" xfId="0" applyFont="1" applyFill="1" applyBorder="1" applyAlignment="1">
      <alignment wrapText="1"/>
    </xf>
    <xf numFmtId="0" fontId="3" fillId="0" borderId="1" xfId="5" applyNumberFormat="1" applyFont="1" applyFill="1" applyBorder="1" applyAlignment="1">
      <alignment vertical="top" wrapText="1"/>
    </xf>
    <xf numFmtId="0" fontId="20" fillId="0" borderId="1" xfId="0" applyFont="1" applyBorder="1" applyAlignment="1">
      <alignment horizontal="justify" vertical="top"/>
    </xf>
    <xf numFmtId="2" fontId="43" fillId="0" borderId="1" xfId="0" applyNumberFormat="1" applyFont="1" applyBorder="1"/>
    <xf numFmtId="0" fontId="5" fillId="0" borderId="1" xfId="0" applyNumberFormat="1" applyFont="1" applyFill="1" applyBorder="1" applyAlignment="1">
      <alignment horizontal="justify" vertical="top"/>
    </xf>
    <xf numFmtId="0" fontId="5" fillId="0" borderId="1" xfId="0" applyFont="1" applyFill="1" applyBorder="1" applyAlignment="1">
      <alignment vertical="top" wrapText="1"/>
    </xf>
    <xf numFmtId="0" fontId="44" fillId="0" borderId="1" xfId="0" applyFont="1" applyBorder="1" applyAlignment="1">
      <alignment wrapText="1"/>
    </xf>
    <xf numFmtId="0" fontId="20" fillId="0" borderId="1" xfId="0" applyFont="1" applyBorder="1" applyAlignment="1">
      <alignment wrapText="1"/>
    </xf>
    <xf numFmtId="0" fontId="3" fillId="0" borderId="1" xfId="3" applyNumberFormat="1" applyFont="1" applyBorder="1" applyAlignment="1">
      <alignment horizontal="justify" vertical="top" wrapText="1"/>
    </xf>
    <xf numFmtId="0" fontId="2" fillId="0" borderId="3" xfId="1" applyFont="1" applyBorder="1" applyAlignment="1">
      <alignment horizontal="center" wrapText="1"/>
    </xf>
    <xf numFmtId="0" fontId="0" fillId="0" borderId="3" xfId="0" applyBorder="1" applyAlignment="1">
      <alignment wrapText="1"/>
    </xf>
    <xf numFmtId="0" fontId="9" fillId="0" borderId="0" xfId="0" applyFont="1" applyAlignment="1">
      <alignment horizontal="center"/>
    </xf>
    <xf numFmtId="0" fontId="10" fillId="0" borderId="0" xfId="0" applyFont="1" applyBorder="1" applyAlignment="1">
      <alignment horizontal="center"/>
    </xf>
    <xf numFmtId="0" fontId="14" fillId="0" borderId="0" xfId="1" applyNumberFormat="1" applyFont="1" applyFill="1" applyBorder="1" applyAlignment="1">
      <alignment horizontal="left" vertical="top" wrapText="1"/>
    </xf>
    <xf numFmtId="0" fontId="28" fillId="0" borderId="0" xfId="0" applyFont="1" applyAlignment="1">
      <alignment horizontal="center" wrapText="1"/>
    </xf>
    <xf numFmtId="0" fontId="28" fillId="0" borderId="0" xfId="0" applyFont="1" applyAlignment="1">
      <alignment horizontal="center"/>
    </xf>
    <xf numFmtId="0" fontId="21" fillId="0" borderId="0" xfId="0" applyFont="1" applyFill="1" applyBorder="1" applyAlignment="1">
      <alignment horizontal="center" vertical="top" wrapText="1"/>
    </xf>
    <xf numFmtId="0" fontId="21" fillId="0" borderId="3" xfId="0" applyFont="1" applyFill="1" applyBorder="1" applyAlignment="1">
      <alignment horizontal="center" vertical="top" wrapText="1"/>
    </xf>
    <xf numFmtId="0" fontId="23"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F187"/>
  <sheetViews>
    <sheetView topLeftCell="A178" workbookViewId="0">
      <selection activeCell="D155" sqref="D155"/>
    </sheetView>
  </sheetViews>
  <sheetFormatPr defaultRowHeight="15"/>
  <cols>
    <col min="1" max="1" width="26.28515625" style="119" customWidth="1"/>
    <col min="2" max="2" width="35.28515625" style="119" customWidth="1"/>
    <col min="3" max="3" width="10.42578125" style="141" customWidth="1"/>
    <col min="4" max="4" width="10.85546875" style="157" customWidth="1"/>
    <col min="5" max="5" width="10.140625" style="119" customWidth="1"/>
    <col min="6" max="6" width="10.140625" style="158" customWidth="1"/>
    <col min="7" max="16384" width="9.140625" style="119"/>
  </cols>
  <sheetData>
    <row r="1" spans="1:6" ht="57.75" customHeight="1">
      <c r="A1" s="191" t="s">
        <v>405</v>
      </c>
      <c r="B1" s="191"/>
      <c r="C1" s="191"/>
      <c r="D1" s="191"/>
      <c r="E1" s="191"/>
      <c r="F1" s="192"/>
    </row>
    <row r="2" spans="1:6" ht="72">
      <c r="A2" s="164" t="s">
        <v>0</v>
      </c>
      <c r="B2" s="165" t="s">
        <v>1</v>
      </c>
      <c r="C2" s="164" t="s">
        <v>289</v>
      </c>
      <c r="D2" s="166" t="s">
        <v>406</v>
      </c>
      <c r="E2" s="164" t="s">
        <v>2</v>
      </c>
      <c r="F2" s="167" t="s">
        <v>407</v>
      </c>
    </row>
    <row r="3" spans="1:6">
      <c r="A3" s="168">
        <v>1</v>
      </c>
      <c r="B3" s="168">
        <v>2</v>
      </c>
      <c r="C3" s="169">
        <v>3</v>
      </c>
      <c r="D3" s="170">
        <v>4</v>
      </c>
      <c r="E3" s="171">
        <v>5</v>
      </c>
      <c r="F3" s="172">
        <v>6</v>
      </c>
    </row>
    <row r="4" spans="1:6" ht="25.5">
      <c r="A4" s="104" t="s">
        <v>3</v>
      </c>
      <c r="B4" s="120" t="s">
        <v>4</v>
      </c>
      <c r="C4" s="142">
        <f>SUM(C5+C11+C17+C30+C36+C39+C51+C57+C67+C76+C112)</f>
        <v>417516.05</v>
      </c>
      <c r="D4" s="142">
        <f>SUM(D5+D11+D17+D30+D36+D39+D51+D57+D67+D76+D112)</f>
        <v>344530.98000000004</v>
      </c>
      <c r="E4" s="121">
        <f>SUM(D4*100/C4)</f>
        <v>82.519218123470964</v>
      </c>
      <c r="F4" s="173">
        <f>D4-C4</f>
        <v>-72985.069999999949</v>
      </c>
    </row>
    <row r="5" spans="1:6" ht="26.25">
      <c r="A5" s="122" t="s">
        <v>5</v>
      </c>
      <c r="B5" s="120" t="s">
        <v>6</v>
      </c>
      <c r="C5" s="121">
        <f>SUM(C6)</f>
        <v>306906</v>
      </c>
      <c r="D5" s="142">
        <f>SUM(D6)</f>
        <v>260948.1</v>
      </c>
      <c r="E5" s="121">
        <f t="shared" ref="E5:E67" si="0">SUM(D5*100/C5)</f>
        <v>85.02541494789935</v>
      </c>
      <c r="F5" s="173">
        <f t="shared" ref="F5:F68" si="1">D5-C5</f>
        <v>-45957.899999999994</v>
      </c>
    </row>
    <row r="6" spans="1:6" ht="25.5">
      <c r="A6" s="104" t="s">
        <v>361</v>
      </c>
      <c r="B6" s="120" t="s">
        <v>7</v>
      </c>
      <c r="C6" s="121">
        <f>SUM(C7:C10)</f>
        <v>306906</v>
      </c>
      <c r="D6" s="142">
        <f t="shared" ref="D6" si="2">SUM(D7:D10)</f>
        <v>260948.1</v>
      </c>
      <c r="E6" s="121">
        <f t="shared" si="0"/>
        <v>85.02541494789935</v>
      </c>
      <c r="F6" s="173">
        <f t="shared" si="1"/>
        <v>-45957.899999999994</v>
      </c>
    </row>
    <row r="7" spans="1:6" ht="102">
      <c r="A7" s="106" t="s">
        <v>8</v>
      </c>
      <c r="B7" s="108" t="s">
        <v>9</v>
      </c>
      <c r="C7" s="123">
        <v>301595</v>
      </c>
      <c r="D7" s="143">
        <v>254701.92</v>
      </c>
      <c r="E7" s="123">
        <f t="shared" si="0"/>
        <v>84.451638787115172</v>
      </c>
      <c r="F7" s="174">
        <f t="shared" si="1"/>
        <v>-46893.079999999987</v>
      </c>
    </row>
    <row r="8" spans="1:6" ht="140.25">
      <c r="A8" s="106" t="s">
        <v>10</v>
      </c>
      <c r="B8" s="108" t="s">
        <v>11</v>
      </c>
      <c r="C8" s="123">
        <v>478</v>
      </c>
      <c r="D8" s="143">
        <v>1195.3699999999999</v>
      </c>
      <c r="E8" s="123">
        <f t="shared" si="0"/>
        <v>250.07740585774056</v>
      </c>
      <c r="F8" s="174">
        <f t="shared" si="1"/>
        <v>717.36999999999989</v>
      </c>
    </row>
    <row r="9" spans="1:6" ht="63.75">
      <c r="A9" s="106" t="s">
        <v>12</v>
      </c>
      <c r="B9" s="108" t="s">
        <v>13</v>
      </c>
      <c r="C9" s="123">
        <v>1150</v>
      </c>
      <c r="D9" s="143">
        <v>1019.43</v>
      </c>
      <c r="E9" s="123">
        <f t="shared" si="0"/>
        <v>88.646086956521742</v>
      </c>
      <c r="F9" s="174">
        <f t="shared" si="1"/>
        <v>-130.57000000000005</v>
      </c>
    </row>
    <row r="10" spans="1:6" ht="114.75">
      <c r="A10" s="106" t="s">
        <v>14</v>
      </c>
      <c r="B10" s="108" t="s">
        <v>15</v>
      </c>
      <c r="C10" s="123">
        <v>3683</v>
      </c>
      <c r="D10" s="143">
        <v>4031.38</v>
      </c>
      <c r="E10" s="123">
        <f t="shared" si="0"/>
        <v>109.45913657344556</v>
      </c>
      <c r="F10" s="174">
        <f t="shared" si="1"/>
        <v>348.38000000000011</v>
      </c>
    </row>
    <row r="11" spans="1:6" ht="51">
      <c r="A11" s="104" t="s">
        <v>16</v>
      </c>
      <c r="B11" s="124" t="s">
        <v>17</v>
      </c>
      <c r="C11" s="121">
        <f>SUM(C12)</f>
        <v>10988</v>
      </c>
      <c r="D11" s="142">
        <f>SUM(D12)</f>
        <v>10529.929999999998</v>
      </c>
      <c r="E11" s="121">
        <f t="shared" si="0"/>
        <v>95.831179468511081</v>
      </c>
      <c r="F11" s="173">
        <f t="shared" si="1"/>
        <v>-458.07000000000153</v>
      </c>
    </row>
    <row r="12" spans="1:6" ht="38.25">
      <c r="A12" s="104" t="s">
        <v>18</v>
      </c>
      <c r="B12" s="124" t="s">
        <v>19</v>
      </c>
      <c r="C12" s="121">
        <f>SUM(C13:C16)</f>
        <v>10988</v>
      </c>
      <c r="D12" s="142">
        <f t="shared" ref="D12" si="3">SUM(D13:D16)</f>
        <v>10529.929999999998</v>
      </c>
      <c r="E12" s="121">
        <f t="shared" si="0"/>
        <v>95.831179468511081</v>
      </c>
      <c r="F12" s="173">
        <f t="shared" si="1"/>
        <v>-458.07000000000153</v>
      </c>
    </row>
    <row r="13" spans="1:6" ht="93" customHeight="1">
      <c r="A13" s="125" t="s">
        <v>362</v>
      </c>
      <c r="B13" s="125" t="s">
        <v>20</v>
      </c>
      <c r="C13" s="123">
        <v>4898</v>
      </c>
      <c r="D13" s="143">
        <v>4277.1899999999996</v>
      </c>
      <c r="E13" s="123">
        <f t="shared" si="0"/>
        <v>87.32523478971008</v>
      </c>
      <c r="F13" s="174">
        <f t="shared" si="1"/>
        <v>-620.8100000000004</v>
      </c>
    </row>
    <row r="14" spans="1:6" ht="120.75" customHeight="1">
      <c r="A14" s="125" t="s">
        <v>363</v>
      </c>
      <c r="B14" s="125" t="s">
        <v>21</v>
      </c>
      <c r="C14" s="123">
        <v>79</v>
      </c>
      <c r="D14" s="143">
        <v>44.79</v>
      </c>
      <c r="E14" s="123">
        <f t="shared" si="0"/>
        <v>56.696202531645568</v>
      </c>
      <c r="F14" s="174">
        <f t="shared" si="1"/>
        <v>-34.21</v>
      </c>
    </row>
    <row r="15" spans="1:6" ht="102">
      <c r="A15" s="126" t="s">
        <v>364</v>
      </c>
      <c r="B15" s="125" t="s">
        <v>22</v>
      </c>
      <c r="C15" s="123">
        <v>6693</v>
      </c>
      <c r="D15" s="143">
        <v>7042.73</v>
      </c>
      <c r="E15" s="123">
        <f t="shared" si="0"/>
        <v>105.22531002539966</v>
      </c>
      <c r="F15" s="174">
        <f t="shared" si="1"/>
        <v>349.72999999999956</v>
      </c>
    </row>
    <row r="16" spans="1:6" ht="105.75" customHeight="1">
      <c r="A16" s="125" t="s">
        <v>365</v>
      </c>
      <c r="B16" s="125" t="s">
        <v>23</v>
      </c>
      <c r="C16" s="123">
        <v>-682</v>
      </c>
      <c r="D16" s="143">
        <v>-834.78</v>
      </c>
      <c r="E16" s="123">
        <f t="shared" si="0"/>
        <v>122.40175953079179</v>
      </c>
      <c r="F16" s="174">
        <f t="shared" si="1"/>
        <v>-152.77999999999997</v>
      </c>
    </row>
    <row r="17" spans="1:6" ht="25.5">
      <c r="A17" s="104" t="s">
        <v>138</v>
      </c>
      <c r="B17" s="124" t="s">
        <v>139</v>
      </c>
      <c r="C17" s="121">
        <f>SUM(C23+C26+C28+C18)</f>
        <v>23597</v>
      </c>
      <c r="D17" s="142">
        <f>SUM(D23+D26+D28+D18)</f>
        <v>22219.64</v>
      </c>
      <c r="E17" s="121">
        <f t="shared" si="0"/>
        <v>94.162986820358526</v>
      </c>
      <c r="F17" s="173">
        <f t="shared" si="1"/>
        <v>-1377.3600000000006</v>
      </c>
    </row>
    <row r="18" spans="1:6" ht="38.25">
      <c r="A18" s="104" t="s">
        <v>366</v>
      </c>
      <c r="B18" s="124" t="s">
        <v>154</v>
      </c>
      <c r="C18" s="121">
        <f>SUM(C19:C22)</f>
        <v>4407</v>
      </c>
      <c r="D18" s="142">
        <f>SUM(D19:D22)</f>
        <v>4754.74</v>
      </c>
      <c r="E18" s="121">
        <f t="shared" si="0"/>
        <v>107.8906285454958</v>
      </c>
      <c r="F18" s="173">
        <f t="shared" si="1"/>
        <v>347.73999999999978</v>
      </c>
    </row>
    <row r="19" spans="1:6" ht="38.25">
      <c r="A19" s="106" t="s">
        <v>155</v>
      </c>
      <c r="B19" s="108" t="s">
        <v>156</v>
      </c>
      <c r="C19" s="123">
        <v>2209</v>
      </c>
      <c r="D19" s="143">
        <v>2037.74</v>
      </c>
      <c r="E19" s="123">
        <f t="shared" si="0"/>
        <v>92.247170665459478</v>
      </c>
      <c r="F19" s="174">
        <f t="shared" si="1"/>
        <v>-171.26</v>
      </c>
    </row>
    <row r="20" spans="1:6" ht="54.75" customHeight="1">
      <c r="A20" s="107" t="s">
        <v>330</v>
      </c>
      <c r="B20" s="108" t="s">
        <v>331</v>
      </c>
      <c r="C20" s="127">
        <v>0</v>
      </c>
      <c r="D20" s="144">
        <v>0</v>
      </c>
      <c r="E20" s="123"/>
      <c r="F20" s="174">
        <f t="shared" si="1"/>
        <v>0</v>
      </c>
    </row>
    <row r="21" spans="1:6" ht="51.75" customHeight="1">
      <c r="A21" s="106" t="s">
        <v>157</v>
      </c>
      <c r="B21" s="108" t="s">
        <v>158</v>
      </c>
      <c r="C21" s="123">
        <v>2198</v>
      </c>
      <c r="D21" s="143">
        <v>2738.79</v>
      </c>
      <c r="E21" s="123">
        <f t="shared" si="0"/>
        <v>124.60373066424022</v>
      </c>
      <c r="F21" s="174">
        <f t="shared" si="1"/>
        <v>540.79</v>
      </c>
    </row>
    <row r="22" spans="1:6" ht="53.25" customHeight="1">
      <c r="A22" s="106" t="s">
        <v>290</v>
      </c>
      <c r="B22" s="108" t="s">
        <v>291</v>
      </c>
      <c r="C22" s="123">
        <v>0</v>
      </c>
      <c r="D22" s="143">
        <v>-21.79</v>
      </c>
      <c r="E22" s="123"/>
      <c r="F22" s="174">
        <f t="shared" si="1"/>
        <v>-21.79</v>
      </c>
    </row>
    <row r="23" spans="1:6" ht="25.5">
      <c r="A23" s="104" t="s">
        <v>367</v>
      </c>
      <c r="B23" s="124" t="s">
        <v>25</v>
      </c>
      <c r="C23" s="128">
        <f>SUM(C24:C24)</f>
        <v>16182</v>
      </c>
      <c r="D23" s="145">
        <f>SUM(D24:D25)</f>
        <v>15196.65</v>
      </c>
      <c r="E23" s="121">
        <f t="shared" si="0"/>
        <v>93.910826844642202</v>
      </c>
      <c r="F23" s="173">
        <f t="shared" si="1"/>
        <v>-985.35000000000036</v>
      </c>
    </row>
    <row r="24" spans="1:6" ht="29.25" customHeight="1">
      <c r="A24" s="106" t="s">
        <v>24</v>
      </c>
      <c r="B24" s="108" t="s">
        <v>25</v>
      </c>
      <c r="C24" s="123">
        <v>16182</v>
      </c>
      <c r="D24" s="143">
        <v>15144.08</v>
      </c>
      <c r="E24" s="123">
        <f t="shared" si="0"/>
        <v>93.585959708317887</v>
      </c>
      <c r="F24" s="174">
        <f t="shared" si="1"/>
        <v>-1037.92</v>
      </c>
    </row>
    <row r="25" spans="1:6" ht="57" customHeight="1">
      <c r="A25" s="106" t="s">
        <v>319</v>
      </c>
      <c r="B25" s="108" t="s">
        <v>26</v>
      </c>
      <c r="C25" s="123">
        <v>0</v>
      </c>
      <c r="D25" s="143">
        <v>52.57</v>
      </c>
      <c r="E25" s="123"/>
      <c r="F25" s="174">
        <f t="shared" si="1"/>
        <v>52.57</v>
      </c>
    </row>
    <row r="26" spans="1:6" ht="25.5">
      <c r="A26" s="104" t="s">
        <v>368</v>
      </c>
      <c r="B26" s="124" t="s">
        <v>27</v>
      </c>
      <c r="C26" s="128">
        <f>SUM(C27:C27)</f>
        <v>73</v>
      </c>
      <c r="D26" s="145">
        <f>SUM(D27:D27)</f>
        <v>66.87</v>
      </c>
      <c r="E26" s="121">
        <f t="shared" si="0"/>
        <v>91.602739726027394</v>
      </c>
      <c r="F26" s="173">
        <f t="shared" si="1"/>
        <v>-6.1299999999999955</v>
      </c>
    </row>
    <row r="27" spans="1:6">
      <c r="A27" s="106" t="s">
        <v>28</v>
      </c>
      <c r="B27" s="108" t="s">
        <v>27</v>
      </c>
      <c r="C27" s="123">
        <v>73</v>
      </c>
      <c r="D27" s="143">
        <v>66.87</v>
      </c>
      <c r="E27" s="123">
        <f t="shared" si="0"/>
        <v>91.602739726027394</v>
      </c>
      <c r="F27" s="174">
        <f t="shared" si="1"/>
        <v>-6.1299999999999955</v>
      </c>
    </row>
    <row r="28" spans="1:6" ht="38.25">
      <c r="A28" s="104" t="s">
        <v>29</v>
      </c>
      <c r="B28" s="124" t="s">
        <v>30</v>
      </c>
      <c r="C28" s="121">
        <f>SUM(C29)</f>
        <v>2935</v>
      </c>
      <c r="D28" s="142">
        <f>SUM(D29)</f>
        <v>2201.38</v>
      </c>
      <c r="E28" s="121">
        <f t="shared" si="0"/>
        <v>75.004429301533222</v>
      </c>
      <c r="F28" s="173">
        <f t="shared" si="1"/>
        <v>-733.61999999999989</v>
      </c>
    </row>
    <row r="29" spans="1:6" ht="54.75" customHeight="1">
      <c r="A29" s="106" t="s">
        <v>31</v>
      </c>
      <c r="B29" s="108" t="s">
        <v>32</v>
      </c>
      <c r="C29" s="123">
        <v>2935</v>
      </c>
      <c r="D29" s="143">
        <v>2201.38</v>
      </c>
      <c r="E29" s="123">
        <f t="shared" si="0"/>
        <v>75.004429301533222</v>
      </c>
      <c r="F29" s="174">
        <f t="shared" si="1"/>
        <v>-733.61999999999989</v>
      </c>
    </row>
    <row r="30" spans="1:6" ht="25.5">
      <c r="A30" s="163" t="s">
        <v>33</v>
      </c>
      <c r="B30" s="161" t="s">
        <v>34</v>
      </c>
      <c r="C30" s="142">
        <f>SUM(C31+C33)</f>
        <v>32517</v>
      </c>
      <c r="D30" s="142">
        <f t="shared" ref="D30" si="4">SUM(D31+D33)</f>
        <v>20445.939999999999</v>
      </c>
      <c r="E30" s="121">
        <f t="shared" si="0"/>
        <v>62.877694744287595</v>
      </c>
      <c r="F30" s="173">
        <f t="shared" si="1"/>
        <v>-12071.060000000001</v>
      </c>
    </row>
    <row r="31" spans="1:6" ht="25.5">
      <c r="A31" s="104" t="s">
        <v>369</v>
      </c>
      <c r="B31" s="124" t="s">
        <v>35</v>
      </c>
      <c r="C31" s="121">
        <f>SUM(C32)</f>
        <v>11900</v>
      </c>
      <c r="D31" s="142">
        <f t="shared" ref="D31" si="5">SUM(D32)</f>
        <v>5588.09</v>
      </c>
      <c r="E31" s="121">
        <f t="shared" si="0"/>
        <v>46.958739495798319</v>
      </c>
      <c r="F31" s="173">
        <f t="shared" si="1"/>
        <v>-6311.91</v>
      </c>
    </row>
    <row r="32" spans="1:6" ht="63.75">
      <c r="A32" s="106" t="s">
        <v>36</v>
      </c>
      <c r="B32" s="108" t="s">
        <v>37</v>
      </c>
      <c r="C32" s="123">
        <v>11900</v>
      </c>
      <c r="D32" s="143">
        <v>5588.09</v>
      </c>
      <c r="E32" s="123">
        <f t="shared" si="0"/>
        <v>46.958739495798319</v>
      </c>
      <c r="F32" s="174">
        <f t="shared" si="1"/>
        <v>-6311.91</v>
      </c>
    </row>
    <row r="33" spans="1:6" ht="25.5">
      <c r="A33" s="104" t="s">
        <v>370</v>
      </c>
      <c r="B33" s="124" t="s">
        <v>38</v>
      </c>
      <c r="C33" s="128">
        <f>SUM(C34:C35)</f>
        <v>20617</v>
      </c>
      <c r="D33" s="145">
        <f>SUM(D34:D35)</f>
        <v>14857.849999999999</v>
      </c>
      <c r="E33" s="121">
        <f t="shared" si="0"/>
        <v>72.066013484018029</v>
      </c>
      <c r="F33" s="173">
        <f t="shared" si="1"/>
        <v>-5759.1500000000015</v>
      </c>
    </row>
    <row r="34" spans="1:6" ht="51">
      <c r="A34" s="106" t="s">
        <v>127</v>
      </c>
      <c r="B34" s="108" t="s">
        <v>128</v>
      </c>
      <c r="C34" s="123">
        <v>12767</v>
      </c>
      <c r="D34" s="143">
        <v>12618.4</v>
      </c>
      <c r="E34" s="123">
        <f t="shared" si="0"/>
        <v>98.836061721626066</v>
      </c>
      <c r="F34" s="174">
        <f t="shared" si="1"/>
        <v>-148.60000000000036</v>
      </c>
    </row>
    <row r="35" spans="1:6" ht="51">
      <c r="A35" s="106" t="s">
        <v>130</v>
      </c>
      <c r="B35" s="108" t="s">
        <v>129</v>
      </c>
      <c r="C35" s="123">
        <v>7850</v>
      </c>
      <c r="D35" s="143">
        <v>2239.4499999999998</v>
      </c>
      <c r="E35" s="123">
        <f t="shared" si="0"/>
        <v>28.528025477707004</v>
      </c>
      <c r="F35" s="174">
        <f t="shared" si="1"/>
        <v>-5610.55</v>
      </c>
    </row>
    <row r="36" spans="1:6" ht="25.5">
      <c r="A36" s="104" t="s">
        <v>39</v>
      </c>
      <c r="B36" s="161" t="s">
        <v>40</v>
      </c>
      <c r="C36" s="142">
        <f>SUM(C37:C37)</f>
        <v>5700</v>
      </c>
      <c r="D36" s="142">
        <f>SUM(D37:D37)</f>
        <v>4749.08</v>
      </c>
      <c r="E36" s="121">
        <f t="shared" si="0"/>
        <v>83.317192982456135</v>
      </c>
      <c r="F36" s="173">
        <f t="shared" si="1"/>
        <v>-950.92000000000007</v>
      </c>
    </row>
    <row r="37" spans="1:6" ht="63.75">
      <c r="A37" s="106" t="s">
        <v>41</v>
      </c>
      <c r="B37" s="108" t="s">
        <v>42</v>
      </c>
      <c r="C37" s="123">
        <v>5700</v>
      </c>
      <c r="D37" s="143">
        <v>4749.08</v>
      </c>
      <c r="E37" s="123">
        <f t="shared" si="0"/>
        <v>83.317192982456135</v>
      </c>
      <c r="F37" s="174">
        <f t="shared" si="1"/>
        <v>-950.92000000000007</v>
      </c>
    </row>
    <row r="38" spans="1:6" ht="46.5" customHeight="1">
      <c r="A38" s="106" t="s">
        <v>388</v>
      </c>
      <c r="B38" s="108" t="s">
        <v>389</v>
      </c>
      <c r="C38" s="123">
        <v>0</v>
      </c>
      <c r="D38" s="143">
        <v>0</v>
      </c>
      <c r="E38" s="123"/>
      <c r="F38" s="174">
        <f t="shared" si="1"/>
        <v>0</v>
      </c>
    </row>
    <row r="39" spans="1:6" ht="63.75">
      <c r="A39" s="104" t="s">
        <v>43</v>
      </c>
      <c r="B39" s="120" t="s">
        <v>44</v>
      </c>
      <c r="C39" s="121">
        <f>C40+C45+C49+C43</f>
        <v>28741</v>
      </c>
      <c r="D39" s="142">
        <f>D40+D45+D49</f>
        <v>18620.66</v>
      </c>
      <c r="E39" s="121">
        <f t="shared" si="0"/>
        <v>64.787794439998606</v>
      </c>
      <c r="F39" s="173">
        <f t="shared" si="1"/>
        <v>-10120.34</v>
      </c>
    </row>
    <row r="40" spans="1:6" ht="89.25">
      <c r="A40" s="104" t="s">
        <v>371</v>
      </c>
      <c r="B40" s="124" t="s">
        <v>372</v>
      </c>
      <c r="C40" s="129">
        <f>SUM(C41:C42)</f>
        <v>20036</v>
      </c>
      <c r="D40" s="159">
        <f>SUM(D41:D42)</f>
        <v>11055.640000000001</v>
      </c>
      <c r="E40" s="121">
        <f t="shared" si="0"/>
        <v>55.178878019564792</v>
      </c>
      <c r="F40" s="173">
        <f t="shared" si="1"/>
        <v>-8980.3599999999988</v>
      </c>
    </row>
    <row r="41" spans="1:6" ht="127.5">
      <c r="A41" s="106" t="s">
        <v>123</v>
      </c>
      <c r="B41" s="99" t="s">
        <v>292</v>
      </c>
      <c r="C41" s="123">
        <v>18036</v>
      </c>
      <c r="D41" s="143">
        <v>8945.11</v>
      </c>
      <c r="E41" s="123">
        <f t="shared" si="0"/>
        <v>49.595863827899755</v>
      </c>
      <c r="F41" s="174">
        <f t="shared" si="1"/>
        <v>-9090.89</v>
      </c>
    </row>
    <row r="42" spans="1:6" ht="140.25">
      <c r="A42" s="106" t="s">
        <v>124</v>
      </c>
      <c r="B42" s="99" t="s">
        <v>293</v>
      </c>
      <c r="C42" s="123">
        <v>2000</v>
      </c>
      <c r="D42" s="146">
        <v>2110.5300000000002</v>
      </c>
      <c r="E42" s="123">
        <f t="shared" si="0"/>
        <v>105.52650000000001</v>
      </c>
      <c r="F42" s="174">
        <f t="shared" si="1"/>
        <v>110.5300000000002</v>
      </c>
    </row>
    <row r="43" spans="1:6" ht="102">
      <c r="A43" s="104" t="s">
        <v>373</v>
      </c>
      <c r="B43" s="132" t="s">
        <v>374</v>
      </c>
      <c r="C43" s="121">
        <f>C44</f>
        <v>65</v>
      </c>
      <c r="D43" s="142">
        <f>D44</f>
        <v>0</v>
      </c>
      <c r="E43" s="121">
        <f t="shared" si="0"/>
        <v>0</v>
      </c>
      <c r="F43" s="173">
        <f t="shared" si="1"/>
        <v>-65</v>
      </c>
    </row>
    <row r="44" spans="1:6" ht="114.75">
      <c r="A44" s="106" t="s">
        <v>294</v>
      </c>
      <c r="B44" s="99" t="s">
        <v>295</v>
      </c>
      <c r="C44" s="123">
        <v>65</v>
      </c>
      <c r="D44" s="146">
        <v>0</v>
      </c>
      <c r="E44" s="123">
        <f t="shared" si="0"/>
        <v>0</v>
      </c>
      <c r="F44" s="174">
        <f t="shared" si="1"/>
        <v>-65</v>
      </c>
    </row>
    <row r="45" spans="1:6" ht="38.25">
      <c r="A45" s="104" t="s">
        <v>375</v>
      </c>
      <c r="B45" s="175" t="s">
        <v>45</v>
      </c>
      <c r="C45" s="121">
        <f>SUM(C46:C48)</f>
        <v>8640</v>
      </c>
      <c r="D45" s="142">
        <f t="shared" ref="D45" si="6">SUM(D46:D48)</f>
        <v>7540.72</v>
      </c>
      <c r="E45" s="121">
        <f t="shared" si="0"/>
        <v>87.276851851851845</v>
      </c>
      <c r="F45" s="173">
        <f t="shared" si="1"/>
        <v>-1099.2799999999997</v>
      </c>
    </row>
    <row r="46" spans="1:6" ht="102">
      <c r="A46" s="106" t="s">
        <v>46</v>
      </c>
      <c r="B46" s="99" t="s">
        <v>296</v>
      </c>
      <c r="C46" s="123">
        <v>4873</v>
      </c>
      <c r="D46" s="143">
        <v>3724.37</v>
      </c>
      <c r="E46" s="123">
        <f t="shared" si="0"/>
        <v>76.428688692797039</v>
      </c>
      <c r="F46" s="174">
        <f t="shared" si="1"/>
        <v>-1148.6300000000001</v>
      </c>
    </row>
    <row r="47" spans="1:6" ht="89.25">
      <c r="A47" s="106" t="s">
        <v>47</v>
      </c>
      <c r="B47" s="99" t="s">
        <v>297</v>
      </c>
      <c r="C47" s="123">
        <v>3024</v>
      </c>
      <c r="D47" s="147">
        <v>2972.97</v>
      </c>
      <c r="E47" s="123">
        <f t="shared" si="0"/>
        <v>98.3125</v>
      </c>
      <c r="F47" s="174">
        <f t="shared" si="1"/>
        <v>-51.0300000000002</v>
      </c>
    </row>
    <row r="48" spans="1:6" ht="76.5">
      <c r="A48" s="106" t="s">
        <v>48</v>
      </c>
      <c r="B48" s="99" t="s">
        <v>298</v>
      </c>
      <c r="C48" s="123">
        <v>743</v>
      </c>
      <c r="D48" s="147">
        <v>843.38</v>
      </c>
      <c r="E48" s="123">
        <f t="shared" si="0"/>
        <v>113.51009421265141</v>
      </c>
      <c r="F48" s="174">
        <f t="shared" si="1"/>
        <v>100.38</v>
      </c>
    </row>
    <row r="49" spans="1:6" ht="114.75">
      <c r="A49" s="104" t="s">
        <v>376</v>
      </c>
      <c r="B49" s="132" t="s">
        <v>377</v>
      </c>
      <c r="C49" s="121">
        <f>C50</f>
        <v>0</v>
      </c>
      <c r="D49" s="142">
        <f>D50</f>
        <v>24.3</v>
      </c>
      <c r="E49" s="123"/>
      <c r="F49" s="173">
        <f t="shared" si="1"/>
        <v>24.3</v>
      </c>
    </row>
    <row r="50" spans="1:6" ht="102">
      <c r="A50" s="106" t="s">
        <v>151</v>
      </c>
      <c r="B50" s="99" t="s">
        <v>152</v>
      </c>
      <c r="C50" s="130">
        <v>0</v>
      </c>
      <c r="D50" s="147">
        <v>24.3</v>
      </c>
      <c r="E50" s="123"/>
      <c r="F50" s="174">
        <f t="shared" si="1"/>
        <v>24.3</v>
      </c>
    </row>
    <row r="51" spans="1:6" ht="25.5">
      <c r="A51" s="104" t="s">
        <v>49</v>
      </c>
      <c r="B51" s="120" t="s">
        <v>50</v>
      </c>
      <c r="C51" s="121">
        <f>SUM(C52)</f>
        <v>1021</v>
      </c>
      <c r="D51" s="142">
        <f t="shared" ref="D51" si="7">SUM(D52)</f>
        <v>699.48</v>
      </c>
      <c r="E51" s="121">
        <f t="shared" si="0"/>
        <v>68.509304603330065</v>
      </c>
      <c r="F51" s="173">
        <f t="shared" si="1"/>
        <v>-321.52</v>
      </c>
    </row>
    <row r="52" spans="1:6" ht="25.5">
      <c r="A52" s="104" t="s">
        <v>378</v>
      </c>
      <c r="B52" s="124" t="s">
        <v>51</v>
      </c>
      <c r="C52" s="121">
        <f>SUM(C53:C56)</f>
        <v>1021</v>
      </c>
      <c r="D52" s="142">
        <f>SUM(D53:D56)</f>
        <v>699.48</v>
      </c>
      <c r="E52" s="121">
        <f t="shared" si="0"/>
        <v>68.509304603330065</v>
      </c>
      <c r="F52" s="173">
        <f t="shared" si="1"/>
        <v>-321.52</v>
      </c>
    </row>
    <row r="53" spans="1:6" ht="38.25">
      <c r="A53" s="106" t="s">
        <v>52</v>
      </c>
      <c r="B53" s="108" t="s">
        <v>53</v>
      </c>
      <c r="C53" s="131">
        <v>612</v>
      </c>
      <c r="D53" s="147">
        <v>243.2</v>
      </c>
      <c r="E53" s="123">
        <f t="shared" si="0"/>
        <v>39.738562091503269</v>
      </c>
      <c r="F53" s="174">
        <f t="shared" si="1"/>
        <v>-368.8</v>
      </c>
    </row>
    <row r="54" spans="1:6" ht="38.25">
      <c r="A54" s="106" t="s">
        <v>332</v>
      </c>
      <c r="B54" s="108" t="s">
        <v>333</v>
      </c>
      <c r="C54" s="131">
        <v>0</v>
      </c>
      <c r="D54" s="146">
        <v>0</v>
      </c>
      <c r="E54" s="123"/>
      <c r="F54" s="174">
        <f t="shared" si="1"/>
        <v>0</v>
      </c>
    </row>
    <row r="55" spans="1:6" ht="25.5">
      <c r="A55" s="106" t="s">
        <v>54</v>
      </c>
      <c r="B55" s="108" t="s">
        <v>55</v>
      </c>
      <c r="C55" s="131">
        <v>65</v>
      </c>
      <c r="D55" s="146">
        <v>113.93</v>
      </c>
      <c r="E55" s="123">
        <f t="shared" si="0"/>
        <v>175.27692307692308</v>
      </c>
      <c r="F55" s="174">
        <f t="shared" si="1"/>
        <v>48.930000000000007</v>
      </c>
    </row>
    <row r="56" spans="1:6" ht="25.5">
      <c r="A56" s="106" t="s">
        <v>56</v>
      </c>
      <c r="B56" s="108" t="s">
        <v>57</v>
      </c>
      <c r="C56" s="131">
        <v>344</v>
      </c>
      <c r="D56" s="147">
        <v>342.35</v>
      </c>
      <c r="E56" s="123">
        <f t="shared" si="0"/>
        <v>99.520348837209298</v>
      </c>
      <c r="F56" s="174">
        <f t="shared" si="1"/>
        <v>-1.6499999999999773</v>
      </c>
    </row>
    <row r="57" spans="1:6" ht="38.25">
      <c r="A57" s="104" t="s">
        <v>58</v>
      </c>
      <c r="B57" s="124" t="s">
        <v>59</v>
      </c>
      <c r="C57" s="121">
        <f>SUM(C58+C60)</f>
        <v>439.05</v>
      </c>
      <c r="D57" s="142">
        <f>SUM(D58+D60)</f>
        <v>457.34999999999997</v>
      </c>
      <c r="E57" s="121">
        <f t="shared" si="0"/>
        <v>104.16809019473864</v>
      </c>
      <c r="F57" s="173">
        <f t="shared" si="1"/>
        <v>18.299999999999955</v>
      </c>
    </row>
    <row r="58" spans="1:6" ht="25.5">
      <c r="A58" s="104" t="s">
        <v>60</v>
      </c>
      <c r="B58" s="124" t="s">
        <v>61</v>
      </c>
      <c r="C58" s="121">
        <f>C59</f>
        <v>324</v>
      </c>
      <c r="D58" s="142">
        <f>D59</f>
        <v>172.39</v>
      </c>
      <c r="E58" s="121">
        <f t="shared" si="0"/>
        <v>53.206790123456791</v>
      </c>
      <c r="F58" s="173">
        <f t="shared" si="1"/>
        <v>-151.61000000000001</v>
      </c>
    </row>
    <row r="59" spans="1:6" ht="51">
      <c r="A59" s="106" t="s">
        <v>62</v>
      </c>
      <c r="B59" s="99" t="s">
        <v>299</v>
      </c>
      <c r="C59" s="123">
        <v>324</v>
      </c>
      <c r="D59" s="147">
        <v>172.39</v>
      </c>
      <c r="E59" s="123">
        <f t="shared" si="0"/>
        <v>53.206790123456791</v>
      </c>
      <c r="F59" s="174">
        <f t="shared" si="1"/>
        <v>-151.61000000000001</v>
      </c>
    </row>
    <row r="60" spans="1:6" ht="25.5">
      <c r="A60" s="104" t="s">
        <v>63</v>
      </c>
      <c r="B60" s="124" t="s">
        <v>64</v>
      </c>
      <c r="C60" s="142">
        <f>C61+C62+C63+C64+C65+C66</f>
        <v>115.05</v>
      </c>
      <c r="D60" s="142">
        <f>D61+D62+D63+D64+D65+D66</f>
        <v>284.95999999999998</v>
      </c>
      <c r="E60" s="121">
        <f t="shared" si="0"/>
        <v>247.68361581920902</v>
      </c>
      <c r="F60" s="173">
        <f t="shared" si="1"/>
        <v>169.90999999999997</v>
      </c>
    </row>
    <row r="61" spans="1:6" ht="51.75" customHeight="1">
      <c r="A61" s="106" t="s">
        <v>65</v>
      </c>
      <c r="B61" s="108" t="s">
        <v>143</v>
      </c>
      <c r="C61" s="123">
        <v>26</v>
      </c>
      <c r="D61" s="146">
        <v>11.32</v>
      </c>
      <c r="E61" s="123">
        <f t="shared" si="0"/>
        <v>43.53846153846154</v>
      </c>
      <c r="F61" s="174">
        <f t="shared" si="1"/>
        <v>-14.68</v>
      </c>
    </row>
    <row r="62" spans="1:6" ht="51">
      <c r="A62" s="106" t="s">
        <v>66</v>
      </c>
      <c r="B62" s="100" t="s">
        <v>300</v>
      </c>
      <c r="C62" s="123">
        <v>0</v>
      </c>
      <c r="D62" s="148">
        <v>177.27</v>
      </c>
      <c r="E62" s="123"/>
      <c r="F62" s="174">
        <f t="shared" si="1"/>
        <v>177.27</v>
      </c>
    </row>
    <row r="63" spans="1:6" ht="51">
      <c r="A63" s="106" t="s">
        <v>67</v>
      </c>
      <c r="B63" s="100" t="s">
        <v>300</v>
      </c>
      <c r="C63" s="123">
        <v>0</v>
      </c>
      <c r="D63" s="146">
        <v>19.47</v>
      </c>
      <c r="E63" s="123"/>
      <c r="F63" s="174">
        <f t="shared" si="1"/>
        <v>19.47</v>
      </c>
    </row>
    <row r="64" spans="1:6" ht="51">
      <c r="A64" s="106" t="s">
        <v>321</v>
      </c>
      <c r="B64" s="100" t="s">
        <v>300</v>
      </c>
      <c r="C64" s="123">
        <v>0</v>
      </c>
      <c r="D64" s="146">
        <v>4.66</v>
      </c>
      <c r="E64" s="123"/>
      <c r="F64" s="174">
        <f t="shared" si="1"/>
        <v>4.66</v>
      </c>
    </row>
    <row r="65" spans="1:6" ht="38.25">
      <c r="A65" s="106" t="s">
        <v>66</v>
      </c>
      <c r="B65" s="100" t="s">
        <v>322</v>
      </c>
      <c r="C65" s="123">
        <v>78.33</v>
      </c>
      <c r="D65" s="146">
        <v>72.239999999999995</v>
      </c>
      <c r="E65" s="123">
        <f t="shared" si="0"/>
        <v>92.225201072386056</v>
      </c>
      <c r="F65" s="174">
        <f t="shared" si="1"/>
        <v>-6.0900000000000034</v>
      </c>
    </row>
    <row r="66" spans="1:6" ht="38.25">
      <c r="A66" s="106" t="s">
        <v>67</v>
      </c>
      <c r="B66" s="100" t="s">
        <v>322</v>
      </c>
      <c r="C66" s="148">
        <v>10.72</v>
      </c>
      <c r="D66" s="146">
        <v>0</v>
      </c>
      <c r="E66" s="123">
        <f t="shared" si="0"/>
        <v>0</v>
      </c>
      <c r="F66" s="174">
        <f t="shared" si="1"/>
        <v>-10.72</v>
      </c>
    </row>
    <row r="67" spans="1:6" ht="38.25">
      <c r="A67" s="104" t="s">
        <v>68</v>
      </c>
      <c r="B67" s="124" t="s">
        <v>69</v>
      </c>
      <c r="C67" s="121">
        <f>SUM(C74+C70+C68)</f>
        <v>3854</v>
      </c>
      <c r="D67" s="142">
        <f>SUM(D74+D70+D68)</f>
        <v>2499.21</v>
      </c>
      <c r="E67" s="121">
        <f t="shared" si="0"/>
        <v>64.847171769590034</v>
      </c>
      <c r="F67" s="173">
        <f t="shared" si="1"/>
        <v>-1354.79</v>
      </c>
    </row>
    <row r="68" spans="1:6" ht="25.5">
      <c r="A68" s="104" t="s">
        <v>334</v>
      </c>
      <c r="B68" s="124" t="s">
        <v>335</v>
      </c>
      <c r="C68" s="121">
        <f>SUM(C69)</f>
        <v>0</v>
      </c>
      <c r="D68" s="142">
        <f t="shared" ref="D68" si="8">SUM(D69)</f>
        <v>20.5</v>
      </c>
      <c r="E68" s="123"/>
      <c r="F68" s="173">
        <f t="shared" si="1"/>
        <v>20.5</v>
      </c>
    </row>
    <row r="69" spans="1:6" ht="25.5">
      <c r="A69" s="106" t="s">
        <v>336</v>
      </c>
      <c r="B69" s="108" t="s">
        <v>337</v>
      </c>
      <c r="C69" s="123">
        <v>0</v>
      </c>
      <c r="D69" s="146">
        <v>20.5</v>
      </c>
      <c r="E69" s="123"/>
      <c r="F69" s="174">
        <f t="shared" ref="F69:F132" si="9">D69-C69</f>
        <v>20.5</v>
      </c>
    </row>
    <row r="70" spans="1:6" ht="102">
      <c r="A70" s="104" t="s">
        <v>381</v>
      </c>
      <c r="B70" s="132" t="s">
        <v>382</v>
      </c>
      <c r="C70" s="121">
        <f>SUM(C71:C73)</f>
        <v>2281</v>
      </c>
      <c r="D70" s="142">
        <f>SUM(D71:D73)</f>
        <v>1116.93</v>
      </c>
      <c r="E70" s="121">
        <f t="shared" ref="E70:E132" si="10">SUM(D70*100/C70)</f>
        <v>48.966681280140293</v>
      </c>
      <c r="F70" s="173">
        <f t="shared" si="9"/>
        <v>-1164.07</v>
      </c>
    </row>
    <row r="71" spans="1:6" ht="114.75">
      <c r="A71" s="162" t="s">
        <v>379</v>
      </c>
      <c r="B71" s="149" t="s">
        <v>380</v>
      </c>
      <c r="C71" s="148">
        <v>0</v>
      </c>
      <c r="D71" s="146">
        <v>22.27</v>
      </c>
      <c r="E71" s="123"/>
      <c r="F71" s="174">
        <f t="shared" si="9"/>
        <v>22.27</v>
      </c>
    </row>
    <row r="72" spans="1:6" ht="127.5">
      <c r="A72" s="106" t="s">
        <v>70</v>
      </c>
      <c r="B72" s="99" t="s">
        <v>301</v>
      </c>
      <c r="C72" s="123">
        <v>2260</v>
      </c>
      <c r="D72" s="147">
        <v>1094.6600000000001</v>
      </c>
      <c r="E72" s="123">
        <f t="shared" si="10"/>
        <v>48.436283185840715</v>
      </c>
      <c r="F72" s="174">
        <f t="shared" si="9"/>
        <v>-1165.3399999999999</v>
      </c>
    </row>
    <row r="73" spans="1:6" ht="127.5">
      <c r="A73" s="106" t="s">
        <v>71</v>
      </c>
      <c r="B73" s="99" t="s">
        <v>302</v>
      </c>
      <c r="C73" s="123">
        <v>21</v>
      </c>
      <c r="D73" s="146">
        <v>0</v>
      </c>
      <c r="E73" s="123">
        <f t="shared" si="10"/>
        <v>0</v>
      </c>
      <c r="F73" s="174">
        <f t="shared" si="9"/>
        <v>-21</v>
      </c>
    </row>
    <row r="74" spans="1:6" ht="38.25">
      <c r="A74" s="104" t="s">
        <v>383</v>
      </c>
      <c r="B74" s="124" t="s">
        <v>384</v>
      </c>
      <c r="C74" s="121">
        <f>SUM(C75)</f>
        <v>1573</v>
      </c>
      <c r="D74" s="142">
        <f>SUM(D75)</f>
        <v>1361.78</v>
      </c>
      <c r="E74" s="121">
        <f t="shared" si="10"/>
        <v>86.572155117609668</v>
      </c>
      <c r="F74" s="173">
        <f t="shared" si="9"/>
        <v>-211.22000000000003</v>
      </c>
    </row>
    <row r="75" spans="1:6" ht="63.75">
      <c r="A75" s="106" t="s">
        <v>72</v>
      </c>
      <c r="B75" s="108" t="s">
        <v>73</v>
      </c>
      <c r="C75" s="123">
        <v>1573</v>
      </c>
      <c r="D75" s="146">
        <v>1361.78</v>
      </c>
      <c r="E75" s="123">
        <f t="shared" si="10"/>
        <v>86.572155117609668</v>
      </c>
      <c r="F75" s="174">
        <f t="shared" si="9"/>
        <v>-211.22000000000003</v>
      </c>
    </row>
    <row r="76" spans="1:6" ht="25.5">
      <c r="A76" s="104" t="s">
        <v>74</v>
      </c>
      <c r="B76" s="124" t="s">
        <v>75</v>
      </c>
      <c r="C76" s="121">
        <f>SUM(C77+C78+C79+C80+C83+C86+C88+C89+C92+C96+C97+C90)</f>
        <v>3753</v>
      </c>
      <c r="D76" s="142">
        <f>SUM(D77+D78+D79+D80+D83+D86+D88+D89+D92+D96+D97+D90+D87)</f>
        <v>3418.02</v>
      </c>
      <c r="E76" s="121">
        <f t="shared" si="10"/>
        <v>91.074340527577931</v>
      </c>
      <c r="F76" s="173">
        <f t="shared" si="9"/>
        <v>-334.98</v>
      </c>
    </row>
    <row r="77" spans="1:6" ht="102">
      <c r="A77" s="106" t="s">
        <v>76</v>
      </c>
      <c r="B77" s="102" t="s">
        <v>323</v>
      </c>
      <c r="C77" s="123">
        <v>180</v>
      </c>
      <c r="D77" s="147">
        <v>96.56</v>
      </c>
      <c r="E77" s="123">
        <f t="shared" si="10"/>
        <v>53.644444444444446</v>
      </c>
      <c r="F77" s="174">
        <f t="shared" si="9"/>
        <v>-83.44</v>
      </c>
    </row>
    <row r="78" spans="1:6" ht="82.5" customHeight="1">
      <c r="A78" s="106" t="s">
        <v>77</v>
      </c>
      <c r="B78" s="108" t="s">
        <v>78</v>
      </c>
      <c r="C78" s="123">
        <v>35</v>
      </c>
      <c r="D78" s="147">
        <v>17.57</v>
      </c>
      <c r="E78" s="123">
        <f t="shared" si="10"/>
        <v>50.2</v>
      </c>
      <c r="F78" s="174">
        <f t="shared" si="9"/>
        <v>-17.43</v>
      </c>
    </row>
    <row r="79" spans="1:6" ht="77.25" customHeight="1">
      <c r="A79" s="106" t="s">
        <v>79</v>
      </c>
      <c r="B79" s="108" t="s">
        <v>80</v>
      </c>
      <c r="C79" s="123">
        <v>70</v>
      </c>
      <c r="D79" s="146">
        <v>76.3</v>
      </c>
      <c r="E79" s="123">
        <f t="shared" si="10"/>
        <v>109</v>
      </c>
      <c r="F79" s="174">
        <f t="shared" si="9"/>
        <v>6.2999999999999972</v>
      </c>
    </row>
    <row r="80" spans="1:6" ht="76.5">
      <c r="A80" s="104" t="s">
        <v>144</v>
      </c>
      <c r="B80" s="124" t="s">
        <v>81</v>
      </c>
      <c r="C80" s="121">
        <f>SUM(C81+C82)</f>
        <v>60</v>
      </c>
      <c r="D80" s="142">
        <f>SUM(D81:D82)</f>
        <v>53.42</v>
      </c>
      <c r="E80" s="123">
        <f t="shared" si="10"/>
        <v>89.033333333333331</v>
      </c>
      <c r="F80" s="173">
        <f t="shared" si="9"/>
        <v>-6.5799999999999983</v>
      </c>
    </row>
    <row r="81" spans="1:6" ht="76.5">
      <c r="A81" s="106" t="s">
        <v>82</v>
      </c>
      <c r="B81" s="99" t="s">
        <v>131</v>
      </c>
      <c r="C81" s="123">
        <v>34</v>
      </c>
      <c r="D81" s="146">
        <v>53.42</v>
      </c>
      <c r="E81" s="123">
        <f t="shared" si="10"/>
        <v>157.11764705882354</v>
      </c>
      <c r="F81" s="174">
        <f t="shared" si="9"/>
        <v>19.420000000000002</v>
      </c>
    </row>
    <row r="82" spans="1:6" ht="76.5">
      <c r="A82" s="106" t="s">
        <v>284</v>
      </c>
      <c r="B82" s="99" t="s">
        <v>131</v>
      </c>
      <c r="C82" s="123">
        <v>26</v>
      </c>
      <c r="D82" s="150">
        <v>0</v>
      </c>
      <c r="E82" s="123">
        <f t="shared" si="10"/>
        <v>0</v>
      </c>
      <c r="F82" s="174">
        <f t="shared" si="9"/>
        <v>-26</v>
      </c>
    </row>
    <row r="83" spans="1:6" ht="153">
      <c r="A83" s="104" t="s">
        <v>134</v>
      </c>
      <c r="B83" s="133" t="s">
        <v>133</v>
      </c>
      <c r="C83" s="134">
        <f>SUM(C84:C85)</f>
        <v>331</v>
      </c>
      <c r="D83" s="151">
        <f>SUM(D84:D85)</f>
        <v>362.88</v>
      </c>
      <c r="E83" s="121">
        <f t="shared" si="10"/>
        <v>109.63141993957704</v>
      </c>
      <c r="F83" s="173">
        <f t="shared" si="9"/>
        <v>31.879999999999995</v>
      </c>
    </row>
    <row r="84" spans="1:6" ht="38.25">
      <c r="A84" s="106" t="s">
        <v>125</v>
      </c>
      <c r="B84" s="99" t="s">
        <v>132</v>
      </c>
      <c r="C84" s="131">
        <v>34</v>
      </c>
      <c r="D84" s="152">
        <v>100</v>
      </c>
      <c r="E84" s="123">
        <f t="shared" si="10"/>
        <v>294.11764705882354</v>
      </c>
      <c r="F84" s="174">
        <f t="shared" si="9"/>
        <v>66</v>
      </c>
    </row>
    <row r="85" spans="1:6" ht="25.5">
      <c r="A85" s="106" t="s">
        <v>83</v>
      </c>
      <c r="B85" s="108" t="s">
        <v>84</v>
      </c>
      <c r="C85" s="123">
        <v>297</v>
      </c>
      <c r="D85" s="146">
        <v>262.88</v>
      </c>
      <c r="E85" s="123">
        <f t="shared" si="10"/>
        <v>88.511784511784512</v>
      </c>
      <c r="F85" s="174">
        <f t="shared" si="9"/>
        <v>-34.120000000000005</v>
      </c>
    </row>
    <row r="86" spans="1:6" ht="76.5">
      <c r="A86" s="106" t="s">
        <v>85</v>
      </c>
      <c r="B86" s="108" t="s">
        <v>324</v>
      </c>
      <c r="C86" s="123">
        <v>770</v>
      </c>
      <c r="D86" s="146">
        <v>422.6</v>
      </c>
      <c r="E86" s="123">
        <f t="shared" si="10"/>
        <v>54.883116883116884</v>
      </c>
      <c r="F86" s="174">
        <f t="shared" si="9"/>
        <v>-347.4</v>
      </c>
    </row>
    <row r="87" spans="1:6" ht="76.5">
      <c r="A87" s="106" t="s">
        <v>399</v>
      </c>
      <c r="B87" s="108" t="s">
        <v>408</v>
      </c>
      <c r="C87" s="123">
        <v>0</v>
      </c>
      <c r="D87" s="146">
        <v>1.5</v>
      </c>
      <c r="E87" s="123"/>
      <c r="F87" s="174">
        <f t="shared" si="9"/>
        <v>1.5</v>
      </c>
    </row>
    <row r="88" spans="1:6" ht="38.25">
      <c r="A88" s="106" t="s">
        <v>141</v>
      </c>
      <c r="B88" s="106" t="s">
        <v>142</v>
      </c>
      <c r="C88" s="123">
        <v>50</v>
      </c>
      <c r="D88" s="146">
        <v>62</v>
      </c>
      <c r="E88" s="123">
        <f t="shared" si="10"/>
        <v>124</v>
      </c>
      <c r="F88" s="174">
        <f t="shared" si="9"/>
        <v>12</v>
      </c>
    </row>
    <row r="89" spans="1:6" ht="63.75">
      <c r="A89" s="106" t="s">
        <v>149</v>
      </c>
      <c r="B89" s="108" t="s">
        <v>150</v>
      </c>
      <c r="C89" s="123">
        <v>14</v>
      </c>
      <c r="D89" s="146">
        <v>103.83</v>
      </c>
      <c r="E89" s="123">
        <f t="shared" si="10"/>
        <v>741.64285714285711</v>
      </c>
      <c r="F89" s="174">
        <f t="shared" si="9"/>
        <v>89.83</v>
      </c>
    </row>
    <row r="90" spans="1:6" ht="51">
      <c r="A90" s="106" t="s">
        <v>145</v>
      </c>
      <c r="B90" s="108" t="s">
        <v>86</v>
      </c>
      <c r="C90" s="123">
        <v>3</v>
      </c>
      <c r="D90" s="146">
        <v>0.56000000000000005</v>
      </c>
      <c r="E90" s="123">
        <f t="shared" si="10"/>
        <v>18.666666666666668</v>
      </c>
      <c r="F90" s="174">
        <f t="shared" si="9"/>
        <v>-2.44</v>
      </c>
    </row>
    <row r="91" spans="1:6" ht="38.25">
      <c r="A91" s="106" t="s">
        <v>409</v>
      </c>
      <c r="B91" s="108" t="s">
        <v>410</v>
      </c>
      <c r="C91" s="123">
        <v>0</v>
      </c>
      <c r="D91" s="146">
        <v>0</v>
      </c>
      <c r="E91" s="123"/>
      <c r="F91" s="174">
        <f t="shared" si="9"/>
        <v>0</v>
      </c>
    </row>
    <row r="92" spans="1:6" ht="89.25">
      <c r="A92" s="104" t="s">
        <v>146</v>
      </c>
      <c r="B92" s="124" t="s">
        <v>87</v>
      </c>
      <c r="C92" s="121">
        <f>SUM(C93:C94)</f>
        <v>88</v>
      </c>
      <c r="D92" s="142">
        <f>SUM(D93:D94)</f>
        <v>87</v>
      </c>
      <c r="E92" s="121">
        <f t="shared" si="10"/>
        <v>98.86363636363636</v>
      </c>
      <c r="F92" s="173">
        <f t="shared" si="9"/>
        <v>-1</v>
      </c>
    </row>
    <row r="93" spans="1:6" ht="89.25">
      <c r="A93" s="106" t="s">
        <v>303</v>
      </c>
      <c r="B93" s="108" t="s">
        <v>325</v>
      </c>
      <c r="C93" s="123">
        <v>88</v>
      </c>
      <c r="D93" s="146">
        <v>87</v>
      </c>
      <c r="E93" s="123">
        <f t="shared" si="10"/>
        <v>98.86363636363636</v>
      </c>
      <c r="F93" s="174">
        <f t="shared" si="9"/>
        <v>-1</v>
      </c>
    </row>
    <row r="94" spans="1:6" ht="89.25">
      <c r="A94" s="106" t="s">
        <v>411</v>
      </c>
      <c r="B94" s="108" t="s">
        <v>325</v>
      </c>
      <c r="C94" s="123">
        <v>0</v>
      </c>
      <c r="D94" s="146">
        <v>0</v>
      </c>
      <c r="E94" s="123"/>
      <c r="F94" s="174">
        <f t="shared" si="9"/>
        <v>0</v>
      </c>
    </row>
    <row r="95" spans="1:6" ht="90.75" customHeight="1">
      <c r="A95" s="106" t="s">
        <v>412</v>
      </c>
      <c r="B95" s="108" t="s">
        <v>87</v>
      </c>
      <c r="C95" s="123">
        <v>0</v>
      </c>
      <c r="D95" s="146">
        <v>0</v>
      </c>
      <c r="E95" s="123"/>
      <c r="F95" s="174">
        <f t="shared" si="9"/>
        <v>0</v>
      </c>
    </row>
    <row r="96" spans="1:6" ht="76.5">
      <c r="A96" s="106" t="s">
        <v>88</v>
      </c>
      <c r="B96" s="108" t="s">
        <v>89</v>
      </c>
      <c r="C96" s="123">
        <v>80</v>
      </c>
      <c r="D96" s="146">
        <v>42.22</v>
      </c>
      <c r="E96" s="123">
        <f t="shared" si="10"/>
        <v>52.774999999999999</v>
      </c>
      <c r="F96" s="174">
        <f t="shared" si="9"/>
        <v>-37.78</v>
      </c>
    </row>
    <row r="97" spans="1:6" ht="51">
      <c r="A97" s="104" t="s">
        <v>90</v>
      </c>
      <c r="B97" s="124" t="s">
        <v>91</v>
      </c>
      <c r="C97" s="121">
        <f>SUM(C99:C111)</f>
        <v>2072</v>
      </c>
      <c r="D97" s="142">
        <f>SUM(D99:D111)</f>
        <v>2091.58</v>
      </c>
      <c r="E97" s="121">
        <f t="shared" si="10"/>
        <v>100.9449806949807</v>
      </c>
      <c r="F97" s="173">
        <f t="shared" si="9"/>
        <v>19.579999999999927</v>
      </c>
    </row>
    <row r="98" spans="1:6">
      <c r="A98" s="106"/>
      <c r="B98" s="108" t="s">
        <v>92</v>
      </c>
      <c r="C98" s="123"/>
      <c r="D98" s="147"/>
      <c r="E98" s="123"/>
      <c r="F98" s="174">
        <f t="shared" si="9"/>
        <v>0</v>
      </c>
    </row>
    <row r="99" spans="1:6">
      <c r="A99" s="106" t="s">
        <v>413</v>
      </c>
      <c r="B99" s="108"/>
      <c r="C99" s="123">
        <v>0</v>
      </c>
      <c r="D99" s="146">
        <v>0</v>
      </c>
      <c r="E99" s="123"/>
      <c r="F99" s="174">
        <f t="shared" si="9"/>
        <v>0</v>
      </c>
    </row>
    <row r="100" spans="1:6">
      <c r="A100" s="106" t="s">
        <v>148</v>
      </c>
      <c r="B100" s="108"/>
      <c r="C100" s="123">
        <v>63</v>
      </c>
      <c r="D100" s="146">
        <v>6</v>
      </c>
      <c r="E100" s="123">
        <f t="shared" si="10"/>
        <v>9.5238095238095237</v>
      </c>
      <c r="F100" s="174">
        <f t="shared" si="9"/>
        <v>-57</v>
      </c>
    </row>
    <row r="101" spans="1:6">
      <c r="A101" s="106" t="s">
        <v>159</v>
      </c>
      <c r="B101" s="108"/>
      <c r="C101" s="123">
        <v>20</v>
      </c>
      <c r="D101" s="146">
        <v>0</v>
      </c>
      <c r="E101" s="123">
        <f t="shared" si="10"/>
        <v>0</v>
      </c>
      <c r="F101" s="174">
        <f t="shared" si="9"/>
        <v>-20</v>
      </c>
    </row>
    <row r="102" spans="1:6">
      <c r="A102" s="106" t="s">
        <v>93</v>
      </c>
      <c r="B102" s="108"/>
      <c r="C102" s="123">
        <v>139</v>
      </c>
      <c r="D102" s="146">
        <v>140.35</v>
      </c>
      <c r="E102" s="123">
        <f t="shared" si="10"/>
        <v>100.97122302158273</v>
      </c>
      <c r="F102" s="174">
        <f t="shared" si="9"/>
        <v>1.3499999999999943</v>
      </c>
    </row>
    <row r="103" spans="1:6">
      <c r="A103" s="106" t="s">
        <v>285</v>
      </c>
      <c r="B103" s="108"/>
      <c r="C103" s="123">
        <v>46</v>
      </c>
      <c r="D103" s="146">
        <v>40</v>
      </c>
      <c r="E103" s="123">
        <f t="shared" si="10"/>
        <v>86.956521739130437</v>
      </c>
      <c r="F103" s="174">
        <f t="shared" si="9"/>
        <v>-6</v>
      </c>
    </row>
    <row r="104" spans="1:6">
      <c r="A104" s="106" t="s">
        <v>94</v>
      </c>
      <c r="B104" s="108"/>
      <c r="C104" s="123">
        <v>298</v>
      </c>
      <c r="D104" s="146">
        <v>274.68</v>
      </c>
      <c r="E104" s="123">
        <f t="shared" si="10"/>
        <v>92.174496644295303</v>
      </c>
      <c r="F104" s="174">
        <f t="shared" si="9"/>
        <v>-23.319999999999993</v>
      </c>
    </row>
    <row r="105" spans="1:6">
      <c r="A105" s="106" t="s">
        <v>140</v>
      </c>
      <c r="B105" s="108"/>
      <c r="C105" s="123">
        <v>34</v>
      </c>
      <c r="D105" s="146">
        <v>2.5</v>
      </c>
      <c r="E105" s="123">
        <f t="shared" si="10"/>
        <v>7.3529411764705879</v>
      </c>
      <c r="F105" s="174">
        <f t="shared" si="9"/>
        <v>-31.5</v>
      </c>
    </row>
    <row r="106" spans="1:6">
      <c r="A106" s="106" t="s">
        <v>95</v>
      </c>
      <c r="B106" s="108"/>
      <c r="C106" s="123">
        <v>224</v>
      </c>
      <c r="D106" s="146">
        <v>318.8</v>
      </c>
      <c r="E106" s="123">
        <f t="shared" si="10"/>
        <v>142.32142857142858</v>
      </c>
      <c r="F106" s="174">
        <f t="shared" si="9"/>
        <v>94.800000000000011</v>
      </c>
    </row>
    <row r="107" spans="1:6">
      <c r="A107" s="106" t="s">
        <v>414</v>
      </c>
      <c r="B107" s="108"/>
      <c r="C107" s="123">
        <v>0</v>
      </c>
      <c r="D107" s="146">
        <v>0</v>
      </c>
      <c r="E107" s="123"/>
      <c r="F107" s="174">
        <f t="shared" si="9"/>
        <v>0</v>
      </c>
    </row>
    <row r="108" spans="1:6">
      <c r="A108" s="106" t="s">
        <v>415</v>
      </c>
      <c r="B108" s="108"/>
      <c r="C108" s="123">
        <v>0</v>
      </c>
      <c r="D108" s="146">
        <v>0</v>
      </c>
      <c r="E108" s="123"/>
      <c r="F108" s="174">
        <f t="shared" si="9"/>
        <v>0</v>
      </c>
    </row>
    <row r="109" spans="1:6">
      <c r="A109" s="106" t="s">
        <v>96</v>
      </c>
      <c r="B109" s="108"/>
      <c r="C109" s="123">
        <v>1248</v>
      </c>
      <c r="D109" s="146">
        <v>1082.53</v>
      </c>
      <c r="E109" s="123">
        <f t="shared" si="10"/>
        <v>86.741185897435898</v>
      </c>
      <c r="F109" s="174">
        <f t="shared" si="9"/>
        <v>-165.47000000000003</v>
      </c>
    </row>
    <row r="110" spans="1:6">
      <c r="A110" s="106" t="s">
        <v>390</v>
      </c>
      <c r="B110" s="108"/>
      <c r="C110" s="123">
        <v>0</v>
      </c>
      <c r="D110" s="146">
        <v>5.72</v>
      </c>
      <c r="E110" s="123"/>
      <c r="F110" s="174">
        <f t="shared" si="9"/>
        <v>5.72</v>
      </c>
    </row>
    <row r="111" spans="1:6">
      <c r="A111" s="106" t="s">
        <v>320</v>
      </c>
      <c r="B111" s="108"/>
      <c r="C111" s="123">
        <v>0</v>
      </c>
      <c r="D111" s="146">
        <v>221</v>
      </c>
      <c r="E111" s="123"/>
      <c r="F111" s="174">
        <f t="shared" si="9"/>
        <v>221</v>
      </c>
    </row>
    <row r="112" spans="1:6" ht="25.5">
      <c r="A112" s="124" t="s">
        <v>97</v>
      </c>
      <c r="B112" s="124" t="s">
        <v>98</v>
      </c>
      <c r="C112" s="121">
        <f>SUM(C113:C115)</f>
        <v>0</v>
      </c>
      <c r="D112" s="142">
        <f>SUM(D113+D118)</f>
        <v>-56.43</v>
      </c>
      <c r="E112" s="123"/>
      <c r="F112" s="173">
        <f t="shared" si="9"/>
        <v>-56.43</v>
      </c>
    </row>
    <row r="113" spans="1:6" ht="25.5">
      <c r="A113" s="124" t="s">
        <v>99</v>
      </c>
      <c r="B113" s="124" t="s">
        <v>100</v>
      </c>
      <c r="C113" s="121">
        <f>SUM(C114:C115)</f>
        <v>0</v>
      </c>
      <c r="D113" s="142">
        <f>SUM(D114:D117)</f>
        <v>-56.83</v>
      </c>
      <c r="E113" s="123"/>
      <c r="F113" s="173">
        <f t="shared" si="9"/>
        <v>-56.83</v>
      </c>
    </row>
    <row r="114" spans="1:6">
      <c r="A114" s="108" t="s">
        <v>101</v>
      </c>
      <c r="B114" s="108" t="s">
        <v>100</v>
      </c>
      <c r="C114" s="123">
        <v>0</v>
      </c>
      <c r="D114" s="146">
        <v>-56.83</v>
      </c>
      <c r="E114" s="123"/>
      <c r="F114" s="174">
        <f t="shared" si="9"/>
        <v>-56.83</v>
      </c>
    </row>
    <row r="115" spans="1:6">
      <c r="A115" s="108" t="s">
        <v>416</v>
      </c>
      <c r="B115" s="108" t="s">
        <v>100</v>
      </c>
      <c r="C115" s="123">
        <v>0</v>
      </c>
      <c r="D115" s="146">
        <v>0</v>
      </c>
      <c r="E115" s="123"/>
      <c r="F115" s="174">
        <f t="shared" si="9"/>
        <v>0</v>
      </c>
    </row>
    <row r="116" spans="1:6">
      <c r="A116" s="108" t="s">
        <v>417</v>
      </c>
      <c r="B116" s="108" t="s">
        <v>100</v>
      </c>
      <c r="C116" s="123">
        <v>0</v>
      </c>
      <c r="D116" s="146">
        <v>0</v>
      </c>
      <c r="E116" s="123"/>
      <c r="F116" s="174">
        <f t="shared" si="9"/>
        <v>0</v>
      </c>
    </row>
    <row r="117" spans="1:6">
      <c r="A117" s="108" t="s">
        <v>418</v>
      </c>
      <c r="B117" s="108" t="s">
        <v>100</v>
      </c>
      <c r="C117" s="123">
        <v>0</v>
      </c>
      <c r="D117" s="146">
        <v>0</v>
      </c>
      <c r="E117" s="123"/>
      <c r="F117" s="174">
        <f t="shared" si="9"/>
        <v>0</v>
      </c>
    </row>
    <row r="118" spans="1:6" ht="25.5">
      <c r="A118" s="124" t="s">
        <v>391</v>
      </c>
      <c r="B118" s="124" t="s">
        <v>392</v>
      </c>
      <c r="C118" s="121">
        <v>0</v>
      </c>
      <c r="D118" s="159">
        <f>D119</f>
        <v>0.4</v>
      </c>
      <c r="E118" s="123"/>
      <c r="F118" s="174">
        <f t="shared" si="9"/>
        <v>0.4</v>
      </c>
    </row>
    <row r="119" spans="1:6" ht="25.5">
      <c r="A119" s="108" t="s">
        <v>393</v>
      </c>
      <c r="B119" s="108" t="s">
        <v>392</v>
      </c>
      <c r="C119" s="123">
        <v>0</v>
      </c>
      <c r="D119" s="146">
        <v>0.4</v>
      </c>
      <c r="E119" s="123"/>
      <c r="F119" s="174">
        <f t="shared" si="9"/>
        <v>0.4</v>
      </c>
    </row>
    <row r="120" spans="1:6" ht="26.25">
      <c r="A120" s="176" t="s">
        <v>102</v>
      </c>
      <c r="B120" s="161" t="s">
        <v>103</v>
      </c>
      <c r="C120" s="145">
        <f>SUM(C121+C180+C184+C177)</f>
        <v>981271.71</v>
      </c>
      <c r="D120" s="145">
        <f>SUM(D121+D180+D184+D177)</f>
        <v>678537.53300000005</v>
      </c>
      <c r="E120" s="121">
        <f t="shared" si="10"/>
        <v>69.148791928384455</v>
      </c>
      <c r="F120" s="173">
        <f t="shared" si="9"/>
        <v>-302734.17699999991</v>
      </c>
    </row>
    <row r="121" spans="1:6" ht="38.25">
      <c r="A121" s="162" t="s">
        <v>104</v>
      </c>
      <c r="B121" s="163" t="s">
        <v>105</v>
      </c>
      <c r="C121" s="145">
        <f>SUM(C122+C124+C153+C170)</f>
        <v>979271.71</v>
      </c>
      <c r="D121" s="145">
        <f>SUM(D122+D124+D153+D170)</f>
        <v>685858.71</v>
      </c>
      <c r="E121" s="121">
        <f t="shared" si="10"/>
        <v>70.037631333187392</v>
      </c>
      <c r="F121" s="173">
        <f t="shared" si="9"/>
        <v>-293413</v>
      </c>
    </row>
    <row r="122" spans="1:6">
      <c r="A122" s="177" t="s">
        <v>304</v>
      </c>
      <c r="B122" s="163" t="s">
        <v>106</v>
      </c>
      <c r="C122" s="153">
        <f>SUM(C123)</f>
        <v>2340</v>
      </c>
      <c r="D122" s="153">
        <f>SUM(D123)</f>
        <v>1755</v>
      </c>
      <c r="E122" s="121">
        <f t="shared" si="10"/>
        <v>75</v>
      </c>
      <c r="F122" s="173">
        <f t="shared" si="9"/>
        <v>-585</v>
      </c>
    </row>
    <row r="123" spans="1:6" ht="38.25">
      <c r="A123" s="178" t="s">
        <v>305</v>
      </c>
      <c r="B123" s="162" t="s">
        <v>107</v>
      </c>
      <c r="C123" s="179">
        <v>2340</v>
      </c>
      <c r="D123" s="154">
        <v>1755</v>
      </c>
      <c r="E123" s="123">
        <f t="shared" si="10"/>
        <v>75</v>
      </c>
      <c r="F123" s="174">
        <f t="shared" si="9"/>
        <v>-585</v>
      </c>
    </row>
    <row r="124" spans="1:6">
      <c r="A124" s="177" t="s">
        <v>306</v>
      </c>
      <c r="B124" s="163" t="s">
        <v>108</v>
      </c>
      <c r="C124" s="142">
        <f>SUM(C125:C139)</f>
        <v>466778.56999999995</v>
      </c>
      <c r="D124" s="142">
        <f>SUM(D125:D139)</f>
        <v>245323.19</v>
      </c>
      <c r="E124" s="121">
        <f t="shared" si="10"/>
        <v>52.556652290185475</v>
      </c>
      <c r="F124" s="173">
        <f t="shared" si="9"/>
        <v>-221455.37999999995</v>
      </c>
    </row>
    <row r="125" spans="1:6" ht="69" customHeight="1">
      <c r="A125" s="178" t="s">
        <v>340</v>
      </c>
      <c r="B125" s="180" t="s">
        <v>351</v>
      </c>
      <c r="C125" s="148">
        <v>1537.9</v>
      </c>
      <c r="D125" s="148">
        <v>1537.9</v>
      </c>
      <c r="E125" s="123">
        <f t="shared" si="10"/>
        <v>100</v>
      </c>
      <c r="F125" s="174">
        <f t="shared" si="9"/>
        <v>0</v>
      </c>
    </row>
    <row r="126" spans="1:6" ht="69" customHeight="1">
      <c r="A126" s="101" t="s">
        <v>352</v>
      </c>
      <c r="B126" s="106" t="s">
        <v>353</v>
      </c>
      <c r="C126" s="148">
        <v>45603</v>
      </c>
      <c r="D126" s="148">
        <v>18855.939999999999</v>
      </c>
      <c r="E126" s="123">
        <f t="shared" si="10"/>
        <v>41.348025349209479</v>
      </c>
      <c r="F126" s="174">
        <f t="shared" si="9"/>
        <v>-26747.06</v>
      </c>
    </row>
    <row r="127" spans="1:6" ht="86.25" customHeight="1">
      <c r="A127" s="101" t="s">
        <v>352</v>
      </c>
      <c r="B127" s="106" t="s">
        <v>385</v>
      </c>
      <c r="C127" s="148">
        <v>5448.8</v>
      </c>
      <c r="D127" s="148">
        <v>4600.74</v>
      </c>
      <c r="E127" s="123">
        <f t="shared" si="10"/>
        <v>84.435839083834964</v>
      </c>
      <c r="F127" s="174">
        <f t="shared" si="9"/>
        <v>-848.0600000000004</v>
      </c>
    </row>
    <row r="128" spans="1:6" ht="79.5" customHeight="1">
      <c r="A128" s="101" t="s">
        <v>352</v>
      </c>
      <c r="B128" s="106" t="s">
        <v>419</v>
      </c>
      <c r="C128" s="123">
        <v>0</v>
      </c>
      <c r="D128" s="148">
        <v>0</v>
      </c>
      <c r="E128" s="123"/>
      <c r="F128" s="174">
        <f t="shared" si="9"/>
        <v>0</v>
      </c>
    </row>
    <row r="129" spans="1:6" ht="109.5" customHeight="1">
      <c r="A129" s="101" t="s">
        <v>420</v>
      </c>
      <c r="B129" s="181" t="s">
        <v>421</v>
      </c>
      <c r="C129" s="123">
        <v>0</v>
      </c>
      <c r="D129" s="148">
        <v>0</v>
      </c>
      <c r="E129" s="123"/>
      <c r="F129" s="174">
        <f t="shared" si="9"/>
        <v>0</v>
      </c>
    </row>
    <row r="130" spans="1:6" ht="70.5" customHeight="1">
      <c r="A130" s="101" t="s">
        <v>422</v>
      </c>
      <c r="B130" s="181" t="s">
        <v>423</v>
      </c>
      <c r="C130" s="123">
        <v>0</v>
      </c>
      <c r="D130" s="148">
        <v>0</v>
      </c>
      <c r="E130" s="123"/>
      <c r="F130" s="174">
        <f t="shared" si="9"/>
        <v>0</v>
      </c>
    </row>
    <row r="131" spans="1:6" ht="114.75">
      <c r="A131" s="101" t="s">
        <v>354</v>
      </c>
      <c r="B131" s="106" t="s">
        <v>355</v>
      </c>
      <c r="C131" s="123">
        <v>70000</v>
      </c>
      <c r="D131" s="148">
        <v>70000</v>
      </c>
      <c r="E131" s="123">
        <f t="shared" si="10"/>
        <v>100</v>
      </c>
      <c r="F131" s="174">
        <f t="shared" si="9"/>
        <v>0</v>
      </c>
    </row>
    <row r="132" spans="1:6" ht="63.75">
      <c r="A132" s="101" t="s">
        <v>394</v>
      </c>
      <c r="B132" s="106" t="s">
        <v>395</v>
      </c>
      <c r="C132" s="123">
        <v>1396.15</v>
      </c>
      <c r="D132" s="148">
        <v>1396.15</v>
      </c>
      <c r="E132" s="123">
        <f t="shared" si="10"/>
        <v>100</v>
      </c>
      <c r="F132" s="174">
        <f t="shared" si="9"/>
        <v>0</v>
      </c>
    </row>
    <row r="133" spans="1:6" ht="63.75">
      <c r="A133" s="101" t="s">
        <v>424</v>
      </c>
      <c r="B133" s="106" t="s">
        <v>395</v>
      </c>
      <c r="C133" s="123"/>
      <c r="D133" s="148"/>
      <c r="E133" s="123"/>
      <c r="F133" s="174">
        <f t="shared" ref="F133:F187" si="11">D133-C133</f>
        <v>0</v>
      </c>
    </row>
    <row r="134" spans="1:6" ht="63.75">
      <c r="A134" s="101" t="s">
        <v>396</v>
      </c>
      <c r="B134" s="106" t="s">
        <v>397</v>
      </c>
      <c r="C134" s="123">
        <v>134.4</v>
      </c>
      <c r="D134" s="148">
        <v>134.4</v>
      </c>
      <c r="E134" s="123">
        <f t="shared" ref="E134:E187" si="12">SUM(D134*100/C134)</f>
        <v>100</v>
      </c>
      <c r="F134" s="174">
        <f t="shared" si="11"/>
        <v>0</v>
      </c>
    </row>
    <row r="135" spans="1:6" ht="64.5">
      <c r="A135" s="178" t="s">
        <v>425</v>
      </c>
      <c r="B135" s="182" t="s">
        <v>426</v>
      </c>
      <c r="C135" s="148">
        <v>280</v>
      </c>
      <c r="D135" s="148">
        <v>0</v>
      </c>
      <c r="E135" s="123">
        <f t="shared" si="12"/>
        <v>0</v>
      </c>
      <c r="F135" s="174">
        <f t="shared" si="11"/>
        <v>-280</v>
      </c>
    </row>
    <row r="136" spans="1:6" ht="63.75">
      <c r="A136" s="101" t="s">
        <v>427</v>
      </c>
      <c r="B136" s="183" t="s">
        <v>428</v>
      </c>
      <c r="C136" s="123">
        <v>0</v>
      </c>
      <c r="D136" s="148">
        <v>0</v>
      </c>
      <c r="E136" s="123"/>
      <c r="F136" s="174">
        <f t="shared" si="11"/>
        <v>0</v>
      </c>
    </row>
    <row r="137" spans="1:6" ht="90.75" customHeight="1">
      <c r="A137" s="101" t="s">
        <v>338</v>
      </c>
      <c r="B137" s="106" t="s">
        <v>339</v>
      </c>
      <c r="C137" s="123">
        <v>723.66</v>
      </c>
      <c r="D137" s="148">
        <v>723.66</v>
      </c>
      <c r="E137" s="123">
        <f t="shared" si="12"/>
        <v>100</v>
      </c>
      <c r="F137" s="174">
        <f t="shared" si="11"/>
        <v>0</v>
      </c>
    </row>
    <row r="138" spans="1:6" ht="59.25" customHeight="1">
      <c r="A138" s="101" t="s">
        <v>386</v>
      </c>
      <c r="B138" s="106" t="s">
        <v>387</v>
      </c>
      <c r="C138" s="123">
        <v>38020.26</v>
      </c>
      <c r="D138" s="148">
        <v>0</v>
      </c>
      <c r="E138" s="123">
        <f t="shared" si="12"/>
        <v>0</v>
      </c>
      <c r="F138" s="174">
        <f t="shared" si="11"/>
        <v>-38020.26</v>
      </c>
    </row>
    <row r="139" spans="1:6" ht="27">
      <c r="A139" s="135" t="s">
        <v>307</v>
      </c>
      <c r="B139" s="138" t="s">
        <v>109</v>
      </c>
      <c r="C139" s="121">
        <f>SUM(C140:C152)</f>
        <v>303634.39999999997</v>
      </c>
      <c r="D139" s="142">
        <f>SUM(D140:D152)</f>
        <v>148074.4</v>
      </c>
      <c r="E139" s="121">
        <f t="shared" si="12"/>
        <v>48.767333345628828</v>
      </c>
      <c r="F139" s="173">
        <f t="shared" si="11"/>
        <v>-155559.99999999997</v>
      </c>
    </row>
    <row r="140" spans="1:6" ht="89.25">
      <c r="A140" s="101" t="s">
        <v>341</v>
      </c>
      <c r="B140" s="106" t="s">
        <v>326</v>
      </c>
      <c r="C140" s="123">
        <v>48.4</v>
      </c>
      <c r="D140" s="148">
        <v>0</v>
      </c>
      <c r="E140" s="123">
        <f t="shared" si="12"/>
        <v>0</v>
      </c>
      <c r="F140" s="174">
        <f t="shared" si="11"/>
        <v>-48.4</v>
      </c>
    </row>
    <row r="141" spans="1:6" ht="106.5" customHeight="1">
      <c r="A141" s="101" t="s">
        <v>341</v>
      </c>
      <c r="B141" s="106" t="s">
        <v>429</v>
      </c>
      <c r="C141" s="123">
        <v>0</v>
      </c>
      <c r="D141" s="148">
        <v>0</v>
      </c>
      <c r="E141" s="123"/>
      <c r="F141" s="174">
        <f t="shared" si="11"/>
        <v>0</v>
      </c>
    </row>
    <row r="142" spans="1:6" ht="102">
      <c r="A142" s="101" t="s">
        <v>341</v>
      </c>
      <c r="B142" s="106" t="s">
        <v>342</v>
      </c>
      <c r="C142" s="123">
        <v>61.3</v>
      </c>
      <c r="D142" s="148">
        <v>61.3</v>
      </c>
      <c r="E142" s="123">
        <f t="shared" si="12"/>
        <v>100</v>
      </c>
      <c r="F142" s="174">
        <f t="shared" si="11"/>
        <v>0</v>
      </c>
    </row>
    <row r="143" spans="1:6" ht="132.75" customHeight="1">
      <c r="A143" s="101" t="s">
        <v>341</v>
      </c>
      <c r="B143" s="184" t="s">
        <v>398</v>
      </c>
      <c r="C143" s="123">
        <v>818.2</v>
      </c>
      <c r="D143" s="148">
        <v>818.2</v>
      </c>
      <c r="E143" s="123">
        <f t="shared" si="12"/>
        <v>100</v>
      </c>
      <c r="F143" s="174">
        <f t="shared" si="11"/>
        <v>0</v>
      </c>
    </row>
    <row r="144" spans="1:6" ht="89.25">
      <c r="A144" s="101" t="s">
        <v>341</v>
      </c>
      <c r="B144" s="106" t="s">
        <v>430</v>
      </c>
      <c r="C144" s="123">
        <v>0</v>
      </c>
      <c r="D144" s="148">
        <v>0</v>
      </c>
      <c r="E144" s="123"/>
      <c r="F144" s="174">
        <f t="shared" si="11"/>
        <v>0</v>
      </c>
    </row>
    <row r="145" spans="1:6" ht="51">
      <c r="A145" s="101" t="s">
        <v>341</v>
      </c>
      <c r="B145" s="106" t="s">
        <v>431</v>
      </c>
      <c r="C145" s="123">
        <v>0</v>
      </c>
      <c r="D145" s="148">
        <v>0</v>
      </c>
      <c r="E145" s="123"/>
      <c r="F145" s="174">
        <f t="shared" si="11"/>
        <v>0</v>
      </c>
    </row>
    <row r="146" spans="1:6" ht="51">
      <c r="A146" s="178" t="s">
        <v>343</v>
      </c>
      <c r="B146" s="162" t="s">
        <v>110</v>
      </c>
      <c r="C146" s="179">
        <v>40169</v>
      </c>
      <c r="D146" s="146">
        <v>31332</v>
      </c>
      <c r="E146" s="123">
        <f t="shared" si="12"/>
        <v>78.000448106748991</v>
      </c>
      <c r="F146" s="174">
        <f t="shared" si="11"/>
        <v>-8837</v>
      </c>
    </row>
    <row r="147" spans="1:6" ht="25.5">
      <c r="A147" s="178" t="s">
        <v>343</v>
      </c>
      <c r="B147" s="162" t="s">
        <v>111</v>
      </c>
      <c r="C147" s="179">
        <v>11152.9</v>
      </c>
      <c r="D147" s="146">
        <v>11152.9</v>
      </c>
      <c r="E147" s="123">
        <f t="shared" si="12"/>
        <v>100</v>
      </c>
      <c r="F147" s="174">
        <f t="shared" si="11"/>
        <v>0</v>
      </c>
    </row>
    <row r="148" spans="1:6" ht="89.25">
      <c r="A148" s="178" t="s">
        <v>343</v>
      </c>
      <c r="B148" s="162" t="s">
        <v>430</v>
      </c>
      <c r="C148" s="179">
        <v>0</v>
      </c>
      <c r="D148" s="146">
        <v>0</v>
      </c>
      <c r="E148" s="123"/>
      <c r="F148" s="174">
        <f t="shared" si="11"/>
        <v>0</v>
      </c>
    </row>
    <row r="149" spans="1:6" ht="63.75">
      <c r="A149" s="178" t="s">
        <v>343</v>
      </c>
      <c r="B149" s="162" t="s">
        <v>432</v>
      </c>
      <c r="C149" s="179">
        <v>0</v>
      </c>
      <c r="D149" s="146">
        <v>0</v>
      </c>
      <c r="E149" s="123"/>
      <c r="F149" s="174">
        <f t="shared" si="11"/>
        <v>0</v>
      </c>
    </row>
    <row r="150" spans="1:6" ht="63.75">
      <c r="A150" s="178" t="s">
        <v>343</v>
      </c>
      <c r="B150" s="162" t="s">
        <v>395</v>
      </c>
      <c r="C150" s="179">
        <v>0</v>
      </c>
      <c r="D150" s="146">
        <v>0</v>
      </c>
      <c r="E150" s="123"/>
      <c r="F150" s="174">
        <f t="shared" si="11"/>
        <v>0</v>
      </c>
    </row>
    <row r="151" spans="1:6" ht="63.75">
      <c r="A151" s="101" t="s">
        <v>344</v>
      </c>
      <c r="B151" s="106" t="s">
        <v>112</v>
      </c>
      <c r="C151" s="136">
        <v>251299</v>
      </c>
      <c r="D151" s="146">
        <v>104710</v>
      </c>
      <c r="E151" s="123">
        <f t="shared" si="12"/>
        <v>41.667495692382381</v>
      </c>
      <c r="F151" s="174">
        <f t="shared" si="11"/>
        <v>-146589</v>
      </c>
    </row>
    <row r="152" spans="1:6" ht="42.75" customHeight="1">
      <c r="A152" s="178" t="s">
        <v>433</v>
      </c>
      <c r="B152" s="180" t="s">
        <v>359</v>
      </c>
      <c r="C152" s="148">
        <v>85.6</v>
      </c>
      <c r="D152" s="148">
        <v>0</v>
      </c>
      <c r="E152" s="123">
        <f t="shared" si="12"/>
        <v>0</v>
      </c>
      <c r="F152" s="174">
        <f t="shared" si="11"/>
        <v>-85.6</v>
      </c>
    </row>
    <row r="153" spans="1:6">
      <c r="A153" s="177" t="s">
        <v>308</v>
      </c>
      <c r="B153" s="163" t="s">
        <v>113</v>
      </c>
      <c r="C153" s="142">
        <f>SUM(C154+C155+C167+C164+C165)</f>
        <v>486023.5</v>
      </c>
      <c r="D153" s="142">
        <f>SUM(D154+D155+D167+D164+D165)</f>
        <v>414832.48</v>
      </c>
      <c r="E153" s="121">
        <f t="shared" si="12"/>
        <v>85.352350246438704</v>
      </c>
      <c r="F153" s="173">
        <f t="shared" si="11"/>
        <v>-71191.020000000019</v>
      </c>
    </row>
    <row r="154" spans="1:6" ht="58.5" customHeight="1">
      <c r="A154" s="101" t="s">
        <v>309</v>
      </c>
      <c r="B154" s="106" t="s">
        <v>114</v>
      </c>
      <c r="C154" s="136">
        <v>17773</v>
      </c>
      <c r="D154" s="154">
        <v>14033.17</v>
      </c>
      <c r="E154" s="123">
        <f t="shared" si="12"/>
        <v>78.957801159061503</v>
      </c>
      <c r="F154" s="174">
        <f t="shared" si="11"/>
        <v>-3739.83</v>
      </c>
    </row>
    <row r="155" spans="1:6" ht="54">
      <c r="A155" s="135" t="s">
        <v>310</v>
      </c>
      <c r="B155" s="138" t="s">
        <v>115</v>
      </c>
      <c r="C155" s="139">
        <f>SUM(C156:C162)</f>
        <v>73413.700000000012</v>
      </c>
      <c r="D155" s="155">
        <f>SUM(D156:D162)</f>
        <v>66309.570000000007</v>
      </c>
      <c r="E155" s="160">
        <f t="shared" si="12"/>
        <v>90.32315494246987</v>
      </c>
      <c r="F155" s="185">
        <f t="shared" si="11"/>
        <v>-7104.1300000000047</v>
      </c>
    </row>
    <row r="156" spans="1:6" ht="93.75" customHeight="1">
      <c r="A156" s="101" t="s">
        <v>310</v>
      </c>
      <c r="B156" s="106" t="s">
        <v>116</v>
      </c>
      <c r="C156" s="136">
        <v>263</v>
      </c>
      <c r="D156" s="146">
        <v>263</v>
      </c>
      <c r="E156" s="123">
        <f t="shared" si="12"/>
        <v>100</v>
      </c>
      <c r="F156" s="174">
        <f t="shared" si="11"/>
        <v>0</v>
      </c>
    </row>
    <row r="157" spans="1:6" ht="90.75" customHeight="1">
      <c r="A157" s="178" t="s">
        <v>310</v>
      </c>
      <c r="B157" s="162" t="s">
        <v>117</v>
      </c>
      <c r="C157" s="179">
        <f>69357+2723</f>
        <v>72080</v>
      </c>
      <c r="D157" s="154">
        <v>65194.07</v>
      </c>
      <c r="E157" s="123">
        <f t="shared" si="12"/>
        <v>90.446822974472809</v>
      </c>
      <c r="F157" s="174">
        <f t="shared" si="11"/>
        <v>-6885.93</v>
      </c>
    </row>
    <row r="158" spans="1:6" ht="90" customHeight="1">
      <c r="A158" s="101" t="s">
        <v>310</v>
      </c>
      <c r="B158" s="106" t="s">
        <v>118</v>
      </c>
      <c r="C158" s="179">
        <v>0.1</v>
      </c>
      <c r="D158" s="146">
        <v>0.1</v>
      </c>
      <c r="E158" s="123">
        <f t="shared" si="12"/>
        <v>100</v>
      </c>
      <c r="F158" s="174">
        <f t="shared" si="11"/>
        <v>0</v>
      </c>
    </row>
    <row r="159" spans="1:6" ht="44.25" customHeight="1">
      <c r="A159" s="101" t="s">
        <v>310</v>
      </c>
      <c r="B159" s="106" t="s">
        <v>119</v>
      </c>
      <c r="C159" s="179">
        <v>102.3</v>
      </c>
      <c r="D159" s="146">
        <v>102.3</v>
      </c>
      <c r="E159" s="123">
        <f t="shared" si="12"/>
        <v>100</v>
      </c>
      <c r="F159" s="174">
        <f t="shared" si="11"/>
        <v>0</v>
      </c>
    </row>
    <row r="160" spans="1:6" ht="102.75" customHeight="1">
      <c r="A160" s="101" t="s">
        <v>310</v>
      </c>
      <c r="B160" s="106" t="s">
        <v>434</v>
      </c>
      <c r="C160" s="179">
        <v>0</v>
      </c>
      <c r="D160" s="146">
        <v>0</v>
      </c>
      <c r="E160" s="123"/>
      <c r="F160" s="174">
        <f t="shared" si="11"/>
        <v>0</v>
      </c>
    </row>
    <row r="161" spans="1:6" ht="119.25" customHeight="1">
      <c r="A161" s="178" t="s">
        <v>310</v>
      </c>
      <c r="B161" s="186" t="s">
        <v>153</v>
      </c>
      <c r="C161" s="179">
        <v>968.1</v>
      </c>
      <c r="D161" s="146">
        <v>749.97</v>
      </c>
      <c r="E161" s="123">
        <f t="shared" si="12"/>
        <v>77.468236752401609</v>
      </c>
      <c r="F161" s="174">
        <f t="shared" si="11"/>
        <v>-218.13</v>
      </c>
    </row>
    <row r="162" spans="1:6" ht="146.25" customHeight="1">
      <c r="A162" s="178" t="s">
        <v>310</v>
      </c>
      <c r="B162" s="162" t="s">
        <v>311</v>
      </c>
      <c r="C162" s="179">
        <v>0.2</v>
      </c>
      <c r="D162" s="146">
        <v>0.13</v>
      </c>
      <c r="E162" s="123">
        <f t="shared" si="12"/>
        <v>65</v>
      </c>
      <c r="F162" s="174">
        <f t="shared" si="11"/>
        <v>-7.0000000000000007E-2</v>
      </c>
    </row>
    <row r="163" spans="1:6" ht="63.75">
      <c r="A163" s="178" t="s">
        <v>435</v>
      </c>
      <c r="B163" s="162" t="s">
        <v>436</v>
      </c>
      <c r="C163" s="179">
        <v>0</v>
      </c>
      <c r="D163" s="146">
        <v>0</v>
      </c>
      <c r="E163" s="123"/>
      <c r="F163" s="174">
        <f t="shared" si="11"/>
        <v>0</v>
      </c>
    </row>
    <row r="164" spans="1:6" ht="42" customHeight="1">
      <c r="A164" s="178" t="s">
        <v>312</v>
      </c>
      <c r="B164" s="162" t="s">
        <v>313</v>
      </c>
      <c r="C164" s="179">
        <v>18132</v>
      </c>
      <c r="D164" s="146">
        <v>14313.02</v>
      </c>
      <c r="E164" s="123">
        <f t="shared" si="12"/>
        <v>78.937899845576879</v>
      </c>
      <c r="F164" s="174">
        <f t="shared" si="11"/>
        <v>-3818.9799999999996</v>
      </c>
    </row>
    <row r="165" spans="1:6" ht="63.75">
      <c r="A165" s="178" t="s">
        <v>356</v>
      </c>
      <c r="B165" s="187" t="s">
        <v>357</v>
      </c>
      <c r="C165" s="179">
        <v>282.8</v>
      </c>
      <c r="D165" s="146">
        <v>82.72</v>
      </c>
      <c r="E165" s="123">
        <f t="shared" si="12"/>
        <v>29.25035360678925</v>
      </c>
      <c r="F165" s="174">
        <f t="shared" si="11"/>
        <v>-200.08</v>
      </c>
    </row>
    <row r="166" spans="1:6" ht="51">
      <c r="A166" s="178" t="s">
        <v>437</v>
      </c>
      <c r="B166" s="162" t="s">
        <v>438</v>
      </c>
      <c r="C166" s="179">
        <v>0</v>
      </c>
      <c r="D166" s="146">
        <v>0</v>
      </c>
      <c r="E166" s="123"/>
      <c r="F166" s="174">
        <f t="shared" si="11"/>
        <v>0</v>
      </c>
    </row>
    <row r="167" spans="1:6" ht="25.5">
      <c r="A167" s="135" t="s">
        <v>314</v>
      </c>
      <c r="B167" s="104" t="s">
        <v>120</v>
      </c>
      <c r="C167" s="128">
        <f>SUM(C168:C169)</f>
        <v>376422</v>
      </c>
      <c r="D167" s="145">
        <f t="shared" ref="D167" si="13">SUM(D168:D169)</f>
        <v>320094</v>
      </c>
      <c r="E167" s="121">
        <f t="shared" si="12"/>
        <v>85.035943701483973</v>
      </c>
      <c r="F167" s="173">
        <f t="shared" si="11"/>
        <v>-56328</v>
      </c>
    </row>
    <row r="168" spans="1:6" ht="229.5">
      <c r="A168" s="101" t="s">
        <v>315</v>
      </c>
      <c r="B168" s="162" t="s">
        <v>358</v>
      </c>
      <c r="C168" s="179">
        <v>220955</v>
      </c>
      <c r="D168" s="154">
        <v>186980</v>
      </c>
      <c r="E168" s="123">
        <f t="shared" si="12"/>
        <v>84.623565884456113</v>
      </c>
      <c r="F168" s="174">
        <f t="shared" si="11"/>
        <v>-33975</v>
      </c>
    </row>
    <row r="169" spans="1:6" ht="38.25">
      <c r="A169" s="101" t="s">
        <v>315</v>
      </c>
      <c r="B169" s="162" t="s">
        <v>121</v>
      </c>
      <c r="C169" s="179">
        <v>155467</v>
      </c>
      <c r="D169" s="154">
        <v>133114</v>
      </c>
      <c r="E169" s="123">
        <f t="shared" si="12"/>
        <v>85.622029112287493</v>
      </c>
      <c r="F169" s="174">
        <f t="shared" si="11"/>
        <v>-22353</v>
      </c>
    </row>
    <row r="170" spans="1:6" ht="25.5">
      <c r="A170" s="177" t="s">
        <v>345</v>
      </c>
      <c r="B170" s="163" t="s">
        <v>346</v>
      </c>
      <c r="C170" s="145">
        <f>SUM(C171:C176)</f>
        <v>24129.64</v>
      </c>
      <c r="D170" s="145">
        <f>SUM(D171:D176)</f>
        <v>23948.04</v>
      </c>
      <c r="E170" s="121">
        <f t="shared" si="12"/>
        <v>99.24739863503973</v>
      </c>
      <c r="F170" s="173">
        <f t="shared" si="11"/>
        <v>-181.59999999999854</v>
      </c>
    </row>
    <row r="171" spans="1:6" ht="153">
      <c r="A171" s="101" t="s">
        <v>360</v>
      </c>
      <c r="B171" s="102" t="s">
        <v>347</v>
      </c>
      <c r="C171" s="179">
        <v>1815.1</v>
      </c>
      <c r="D171" s="154">
        <v>1633.5</v>
      </c>
      <c r="E171" s="123">
        <f t="shared" si="12"/>
        <v>89.995041595504389</v>
      </c>
      <c r="F171" s="174">
        <f t="shared" si="11"/>
        <v>-181.59999999999991</v>
      </c>
    </row>
    <row r="172" spans="1:6" ht="120">
      <c r="A172" s="101" t="s">
        <v>439</v>
      </c>
      <c r="B172" s="188" t="s">
        <v>440</v>
      </c>
      <c r="C172" s="136">
        <v>449.58</v>
      </c>
      <c r="D172" s="136">
        <v>449.58</v>
      </c>
      <c r="E172" s="123">
        <f t="shared" si="12"/>
        <v>100</v>
      </c>
      <c r="F172" s="174">
        <f t="shared" si="11"/>
        <v>0</v>
      </c>
    </row>
    <row r="173" spans="1:6" ht="96.75" customHeight="1">
      <c r="A173" s="188" t="s">
        <v>441</v>
      </c>
      <c r="B173" s="189" t="s">
        <v>442</v>
      </c>
      <c r="C173" s="136">
        <v>15864.96</v>
      </c>
      <c r="D173" s="136">
        <v>15864.96</v>
      </c>
      <c r="E173" s="123">
        <f t="shared" si="12"/>
        <v>100</v>
      </c>
      <c r="F173" s="174">
        <f t="shared" si="11"/>
        <v>0</v>
      </c>
    </row>
    <row r="174" spans="1:6" ht="90">
      <c r="A174" s="188" t="s">
        <v>441</v>
      </c>
      <c r="B174" s="189" t="s">
        <v>443</v>
      </c>
      <c r="C174" s="136">
        <v>6000</v>
      </c>
      <c r="D174" s="136">
        <v>6000</v>
      </c>
      <c r="E174" s="123">
        <f t="shared" si="12"/>
        <v>100</v>
      </c>
      <c r="F174" s="174">
        <f t="shared" si="11"/>
        <v>0</v>
      </c>
    </row>
    <row r="175" spans="1:6" ht="63.75">
      <c r="A175" s="101" t="s">
        <v>444</v>
      </c>
      <c r="B175" s="162" t="s">
        <v>445</v>
      </c>
      <c r="C175" s="136">
        <v>0</v>
      </c>
      <c r="D175" s="154">
        <v>0</v>
      </c>
      <c r="E175" s="123"/>
      <c r="F175" s="174">
        <f t="shared" si="11"/>
        <v>0</v>
      </c>
    </row>
    <row r="176" spans="1:6" ht="76.5">
      <c r="A176" s="101" t="s">
        <v>446</v>
      </c>
      <c r="B176" s="190" t="s">
        <v>447</v>
      </c>
      <c r="C176" s="136">
        <v>0</v>
      </c>
      <c r="D176" s="154">
        <v>0</v>
      </c>
      <c r="E176" s="123"/>
      <c r="F176" s="174">
        <f t="shared" si="11"/>
        <v>0</v>
      </c>
    </row>
    <row r="177" spans="1:6" ht="25.5">
      <c r="A177" s="103" t="s">
        <v>327</v>
      </c>
      <c r="B177" s="104" t="s">
        <v>328</v>
      </c>
      <c r="C177" s="156">
        <f>SUM(C178:C179)</f>
        <v>2000</v>
      </c>
      <c r="D177" s="156">
        <f>SUM(D178:D179)</f>
        <v>0.04</v>
      </c>
      <c r="E177" s="121">
        <f t="shared" si="12"/>
        <v>2E-3</v>
      </c>
      <c r="F177" s="173">
        <f t="shared" si="11"/>
        <v>-1999.96</v>
      </c>
    </row>
    <row r="178" spans="1:6" ht="25.5">
      <c r="A178" s="105" t="s">
        <v>329</v>
      </c>
      <c r="B178" s="106" t="s">
        <v>328</v>
      </c>
      <c r="C178" s="137">
        <v>2000</v>
      </c>
      <c r="D178" s="154">
        <v>0</v>
      </c>
      <c r="E178" s="123">
        <f t="shared" si="12"/>
        <v>0</v>
      </c>
      <c r="F178" s="174">
        <f t="shared" si="11"/>
        <v>-2000</v>
      </c>
    </row>
    <row r="179" spans="1:6" ht="25.5">
      <c r="A179" s="105" t="s">
        <v>448</v>
      </c>
      <c r="B179" s="106" t="s">
        <v>328</v>
      </c>
      <c r="C179" s="137">
        <v>0</v>
      </c>
      <c r="D179" s="154">
        <v>0.04</v>
      </c>
      <c r="E179" s="123"/>
      <c r="F179" s="174">
        <f t="shared" si="11"/>
        <v>0.04</v>
      </c>
    </row>
    <row r="180" spans="1:6" ht="38.25">
      <c r="A180" s="135" t="s">
        <v>135</v>
      </c>
      <c r="B180" s="104" t="s">
        <v>136</v>
      </c>
      <c r="C180" s="121">
        <f>SUM(C181:C183)</f>
        <v>0</v>
      </c>
      <c r="D180" s="142">
        <f t="shared" ref="D180" si="14">SUM(D181:D183)</f>
        <v>67.382999999999996</v>
      </c>
      <c r="E180" s="123"/>
      <c r="F180" s="173">
        <f t="shared" si="11"/>
        <v>67.382999999999996</v>
      </c>
    </row>
    <row r="181" spans="1:6" ht="38.25">
      <c r="A181" s="101" t="s">
        <v>147</v>
      </c>
      <c r="B181" s="106" t="s">
        <v>137</v>
      </c>
      <c r="C181" s="136">
        <v>0</v>
      </c>
      <c r="D181" s="146">
        <v>67.382999999999996</v>
      </c>
      <c r="E181" s="123"/>
      <c r="F181" s="174">
        <f t="shared" si="11"/>
        <v>67.382999999999996</v>
      </c>
    </row>
    <row r="182" spans="1:6" ht="38.25">
      <c r="A182" s="101" t="s">
        <v>348</v>
      </c>
      <c r="B182" s="106" t="s">
        <v>137</v>
      </c>
      <c r="C182" s="136">
        <v>0</v>
      </c>
      <c r="D182" s="146">
        <v>0</v>
      </c>
      <c r="E182" s="123"/>
      <c r="F182" s="174">
        <f t="shared" si="11"/>
        <v>0</v>
      </c>
    </row>
    <row r="183" spans="1:6" ht="38.25">
      <c r="A183" s="101" t="s">
        <v>349</v>
      </c>
      <c r="B183" s="106" t="s">
        <v>137</v>
      </c>
      <c r="C183" s="136">
        <v>0</v>
      </c>
      <c r="D183" s="146">
        <v>0</v>
      </c>
      <c r="E183" s="123"/>
      <c r="F183" s="174">
        <f t="shared" si="11"/>
        <v>0</v>
      </c>
    </row>
    <row r="184" spans="1:6" ht="51">
      <c r="A184" s="135" t="s">
        <v>316</v>
      </c>
      <c r="B184" s="104" t="s">
        <v>350</v>
      </c>
      <c r="C184" s="128">
        <f>SUM(C185:C186)</f>
        <v>0</v>
      </c>
      <c r="D184" s="145">
        <f>SUM(D185:D186)</f>
        <v>-7388.5999999999995</v>
      </c>
      <c r="E184" s="123"/>
      <c r="F184" s="173">
        <f t="shared" si="11"/>
        <v>-7388.5999999999995</v>
      </c>
    </row>
    <row r="185" spans="1:6">
      <c r="A185" s="101" t="s">
        <v>317</v>
      </c>
      <c r="B185" s="106"/>
      <c r="C185" s="140">
        <v>0</v>
      </c>
      <c r="D185" s="146">
        <v>-1854.95</v>
      </c>
      <c r="E185" s="123"/>
      <c r="F185" s="174">
        <f t="shared" si="11"/>
        <v>-1854.95</v>
      </c>
    </row>
    <row r="186" spans="1:6">
      <c r="A186" s="101" t="s">
        <v>318</v>
      </c>
      <c r="B186" s="106"/>
      <c r="C186" s="136">
        <v>0</v>
      </c>
      <c r="D186" s="146">
        <v>-5533.65</v>
      </c>
      <c r="E186" s="123"/>
      <c r="F186" s="174">
        <f t="shared" si="11"/>
        <v>-5533.65</v>
      </c>
    </row>
    <row r="187" spans="1:6">
      <c r="A187" s="135"/>
      <c r="B187" s="104" t="s">
        <v>122</v>
      </c>
      <c r="C187" s="128">
        <f>SUM(C120+C4)</f>
        <v>1398787.76</v>
      </c>
      <c r="D187" s="145">
        <f>SUM(D120+D4)</f>
        <v>1023068.513</v>
      </c>
      <c r="E187" s="121">
        <f t="shared" si="12"/>
        <v>73.139652937769483</v>
      </c>
      <c r="F187" s="173">
        <f t="shared" si="11"/>
        <v>-375719.24699999997</v>
      </c>
    </row>
  </sheetData>
  <mergeCells count="1">
    <mergeCell ref="A1:F1"/>
  </mergeCells>
  <pageMargins left="0.70866141732283472" right="0" top="0.74803149606299213" bottom="0.74803149606299213" header="0.31496062992125984" footer="0.31496062992125984"/>
  <pageSetup paperSize="9" scale="67"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workbookViewId="0">
      <selection activeCell="B71" sqref="B71"/>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57" customWidth="1"/>
    <col min="7" max="7" width="6.7109375" style="1" hidden="1" customWidth="1"/>
    <col min="8" max="8" width="15" style="1" customWidth="1"/>
    <col min="9" max="16384" width="9.140625" style="1"/>
  </cols>
  <sheetData>
    <row r="1" spans="1:19" ht="19.5">
      <c r="A1" s="193" t="s">
        <v>160</v>
      </c>
      <c r="B1" s="193"/>
      <c r="C1" s="193"/>
      <c r="D1" s="193"/>
      <c r="E1" s="193"/>
      <c r="F1" s="193"/>
      <c r="G1" s="193"/>
      <c r="H1" s="193"/>
    </row>
    <row r="2" spans="1:19" ht="19.5">
      <c r="A2" s="193" t="s">
        <v>400</v>
      </c>
      <c r="B2" s="193"/>
      <c r="C2" s="193"/>
      <c r="D2" s="193"/>
      <c r="E2" s="193"/>
      <c r="F2" s="193"/>
      <c r="G2" s="193"/>
      <c r="H2" s="193"/>
    </row>
    <row r="3" spans="1:19" ht="15.75">
      <c r="A3" s="2"/>
      <c r="B3" s="2"/>
      <c r="C3" s="2"/>
      <c r="D3" s="2"/>
      <c r="E3" s="2"/>
      <c r="F3" s="194"/>
      <c r="G3" s="194"/>
      <c r="H3" s="194"/>
    </row>
    <row r="4" spans="1:19" s="3" customFormat="1" ht="110.25" customHeight="1">
      <c r="A4" s="84" t="s">
        <v>161</v>
      </c>
      <c r="B4" s="84" t="s">
        <v>162</v>
      </c>
      <c r="C4" s="85" t="s">
        <v>286</v>
      </c>
      <c r="D4" s="84" t="s">
        <v>163</v>
      </c>
      <c r="E4" s="85" t="s">
        <v>282</v>
      </c>
      <c r="F4" s="85" t="s">
        <v>401</v>
      </c>
      <c r="G4" s="84" t="s">
        <v>164</v>
      </c>
      <c r="H4" s="86" t="s">
        <v>283</v>
      </c>
    </row>
    <row r="5" spans="1:19" s="3" customFormat="1" ht="15.75">
      <c r="A5" s="84">
        <v>1</v>
      </c>
      <c r="B5" s="84">
        <v>2</v>
      </c>
      <c r="C5" s="85">
        <v>3</v>
      </c>
      <c r="D5" s="84"/>
      <c r="E5" s="85">
        <v>4</v>
      </c>
      <c r="F5" s="85">
        <v>5</v>
      </c>
      <c r="G5" s="84"/>
      <c r="H5" s="86">
        <v>6</v>
      </c>
    </row>
    <row r="6" spans="1:19" ht="15.75">
      <c r="A6" s="4">
        <v>100</v>
      </c>
      <c r="B6" s="5" t="s">
        <v>165</v>
      </c>
      <c r="C6" s="88">
        <f>SUM(C7:C14)</f>
        <v>105359.96</v>
      </c>
      <c r="D6" s="89"/>
      <c r="E6" s="88">
        <f>SUM(E7:E14)</f>
        <v>92971.08</v>
      </c>
      <c r="F6" s="88">
        <f>SUM(F7:F14)</f>
        <v>63766.559999999998</v>
      </c>
      <c r="G6" s="113"/>
      <c r="H6" s="114">
        <f>F6/E6*100</f>
        <v>68.587522055245557</v>
      </c>
    </row>
    <row r="7" spans="1:19" s="8" customFormat="1" ht="31.5">
      <c r="A7" s="6">
        <v>102</v>
      </c>
      <c r="B7" s="7" t="s">
        <v>166</v>
      </c>
      <c r="C7" s="90">
        <v>1114.48</v>
      </c>
      <c r="D7" s="91"/>
      <c r="E7" s="90">
        <v>1114.48</v>
      </c>
      <c r="F7" s="90">
        <v>682.11</v>
      </c>
      <c r="G7" s="115"/>
      <c r="H7" s="116">
        <f>F7/E7*100</f>
        <v>61.204328476060589</v>
      </c>
    </row>
    <row r="8" spans="1:19" ht="47.25">
      <c r="A8" s="9">
        <v>103</v>
      </c>
      <c r="B8" s="7" t="s">
        <v>167</v>
      </c>
      <c r="C8" s="92">
        <v>2562.21</v>
      </c>
      <c r="D8" s="93"/>
      <c r="E8" s="92">
        <v>2562.21</v>
      </c>
      <c r="F8" s="92">
        <v>1516.89</v>
      </c>
      <c r="G8" s="54"/>
      <c r="H8" s="116">
        <f>F8/E8*100</f>
        <v>59.20240729682579</v>
      </c>
      <c r="L8" s="10"/>
      <c r="M8" s="10"/>
      <c r="N8" s="11"/>
      <c r="O8" s="10"/>
      <c r="P8" s="10"/>
      <c r="Q8" s="10"/>
      <c r="R8" s="10"/>
      <c r="S8" s="12"/>
    </row>
    <row r="9" spans="1:19" ht="63">
      <c r="A9" s="9">
        <v>104</v>
      </c>
      <c r="B9" s="7" t="s">
        <v>168</v>
      </c>
      <c r="C9" s="92">
        <v>53003.44</v>
      </c>
      <c r="D9" s="93"/>
      <c r="E9" s="92">
        <v>53003.44</v>
      </c>
      <c r="F9" s="92">
        <v>38223.129999999997</v>
      </c>
      <c r="G9" s="54"/>
      <c r="H9" s="116">
        <f t="shared" ref="H9:H59" si="0">F9/E9*100</f>
        <v>72.114432572678282</v>
      </c>
      <c r="L9" s="13"/>
      <c r="M9" s="14"/>
      <c r="N9" s="15"/>
      <c r="O9" s="16"/>
      <c r="P9" s="17"/>
      <c r="Q9" s="16"/>
      <c r="R9" s="17"/>
      <c r="S9" s="12"/>
    </row>
    <row r="10" spans="1:19" ht="15.75">
      <c r="A10" s="9">
        <v>105</v>
      </c>
      <c r="B10" s="7" t="s">
        <v>169</v>
      </c>
      <c r="C10" s="92">
        <v>0</v>
      </c>
      <c r="D10" s="93"/>
      <c r="E10" s="92">
        <v>0</v>
      </c>
      <c r="F10" s="92">
        <v>0</v>
      </c>
      <c r="G10" s="54"/>
      <c r="H10" s="116">
        <v>0</v>
      </c>
      <c r="L10" s="18"/>
      <c r="M10" s="19"/>
      <c r="N10" s="20"/>
      <c r="O10" s="21"/>
      <c r="P10" s="21"/>
      <c r="Q10" s="21"/>
      <c r="R10" s="22"/>
      <c r="S10" s="12"/>
    </row>
    <row r="11" spans="1:19" ht="47.25">
      <c r="A11" s="9">
        <v>106</v>
      </c>
      <c r="B11" s="7" t="s">
        <v>170</v>
      </c>
      <c r="C11" s="92">
        <v>15229.82</v>
      </c>
      <c r="D11" s="93"/>
      <c r="E11" s="92">
        <v>15229.82</v>
      </c>
      <c r="F11" s="92">
        <v>11234.09</v>
      </c>
      <c r="G11" s="54"/>
      <c r="H11" s="116">
        <f>F11/E11*100</f>
        <v>73.763773964498597</v>
      </c>
      <c r="L11" s="23"/>
      <c r="M11" s="19"/>
      <c r="N11" s="24"/>
      <c r="O11" s="25"/>
      <c r="P11" s="25"/>
      <c r="Q11" s="25"/>
      <c r="R11" s="22"/>
      <c r="S11" s="12"/>
    </row>
    <row r="12" spans="1:19" ht="15.75">
      <c r="A12" s="9">
        <v>107</v>
      </c>
      <c r="B12" s="7" t="s">
        <v>171</v>
      </c>
      <c r="C12" s="92">
        <v>2365.1999999999998</v>
      </c>
      <c r="D12" s="93"/>
      <c r="E12" s="92">
        <v>2365.1999999999998</v>
      </c>
      <c r="F12" s="92">
        <v>2365.1999999999998</v>
      </c>
      <c r="G12" s="54"/>
      <c r="H12" s="116">
        <v>0</v>
      </c>
      <c r="L12" s="23"/>
      <c r="M12" s="19"/>
      <c r="N12" s="24"/>
      <c r="O12" s="25"/>
      <c r="P12" s="22"/>
      <c r="Q12" s="25"/>
      <c r="R12" s="22"/>
      <c r="S12" s="12"/>
    </row>
    <row r="13" spans="1:19" ht="15.75">
      <c r="A13" s="9">
        <v>111</v>
      </c>
      <c r="B13" s="7" t="s">
        <v>172</v>
      </c>
      <c r="C13" s="94">
        <v>13500</v>
      </c>
      <c r="D13" s="94"/>
      <c r="E13" s="94">
        <v>1111.1199999999999</v>
      </c>
      <c r="F13" s="92">
        <v>0</v>
      </c>
      <c r="G13" s="54"/>
      <c r="H13" s="116">
        <v>91</v>
      </c>
      <c r="L13" s="23"/>
      <c r="M13" s="19"/>
      <c r="N13" s="24"/>
      <c r="O13" s="25"/>
      <c r="P13" s="25"/>
      <c r="Q13" s="25"/>
      <c r="R13" s="22"/>
      <c r="S13" s="12"/>
    </row>
    <row r="14" spans="1:19" ht="15.75">
      <c r="A14" s="9">
        <v>113</v>
      </c>
      <c r="B14" s="7" t="s">
        <v>173</v>
      </c>
      <c r="C14" s="92">
        <v>17584.810000000001</v>
      </c>
      <c r="D14" s="93"/>
      <c r="E14" s="92">
        <v>17584.810000000001</v>
      </c>
      <c r="F14" s="92">
        <v>9745.14</v>
      </c>
      <c r="G14" s="54"/>
      <c r="H14" s="116">
        <f t="shared" si="0"/>
        <v>55.417943099754844</v>
      </c>
      <c r="L14" s="23"/>
      <c r="M14" s="19"/>
      <c r="N14" s="24"/>
      <c r="O14" s="25"/>
      <c r="P14" s="22"/>
      <c r="Q14" s="25"/>
      <c r="R14" s="22"/>
      <c r="S14" s="12"/>
    </row>
    <row r="15" spans="1:19" ht="31.5">
      <c r="A15" s="26">
        <v>300</v>
      </c>
      <c r="B15" s="27" t="s">
        <v>174</v>
      </c>
      <c r="C15" s="95">
        <f>SUM(C16:C19)</f>
        <v>7608.04</v>
      </c>
      <c r="D15" s="96"/>
      <c r="E15" s="95">
        <f>SUM(E16:E19)</f>
        <v>7721.55</v>
      </c>
      <c r="F15" s="95">
        <f>SUM(F16:F19)</f>
        <v>5076.8599999999997</v>
      </c>
      <c r="G15" s="117"/>
      <c r="H15" s="118">
        <f t="shared" si="0"/>
        <v>65.749234285862286</v>
      </c>
      <c r="L15" s="23"/>
      <c r="M15" s="19"/>
      <c r="N15" s="24"/>
      <c r="O15" s="25"/>
      <c r="P15" s="25"/>
      <c r="Q15" s="25"/>
      <c r="R15" s="22"/>
      <c r="S15" s="12"/>
    </row>
    <row r="16" spans="1:19" ht="15.75">
      <c r="A16" s="9">
        <v>302</v>
      </c>
      <c r="B16" s="7" t="s">
        <v>175</v>
      </c>
      <c r="C16" s="92">
        <v>0</v>
      </c>
      <c r="D16" s="93"/>
      <c r="E16" s="92">
        <v>0</v>
      </c>
      <c r="F16" s="92">
        <v>0</v>
      </c>
      <c r="G16" s="54"/>
      <c r="H16" s="116">
        <v>0</v>
      </c>
      <c r="L16" s="23"/>
      <c r="M16" s="19"/>
      <c r="N16" s="24"/>
      <c r="O16" s="25"/>
      <c r="P16" s="25"/>
      <c r="Q16" s="25"/>
      <c r="R16" s="22"/>
      <c r="S16" s="12"/>
    </row>
    <row r="17" spans="1:19" ht="47.25">
      <c r="A17" s="9">
        <v>309</v>
      </c>
      <c r="B17" s="7" t="s">
        <v>176</v>
      </c>
      <c r="C17" s="92">
        <v>4323.42</v>
      </c>
      <c r="D17" s="93"/>
      <c r="E17" s="92">
        <v>4427.42</v>
      </c>
      <c r="F17" s="92">
        <v>2826.29</v>
      </c>
      <c r="G17" s="54"/>
      <c r="H17" s="116">
        <f t="shared" si="0"/>
        <v>63.836048985639493</v>
      </c>
      <c r="L17" s="23"/>
      <c r="M17" s="19"/>
      <c r="N17" s="24"/>
      <c r="O17" s="25"/>
      <c r="P17" s="22"/>
      <c r="Q17" s="25"/>
      <c r="R17" s="22"/>
      <c r="S17" s="12"/>
    </row>
    <row r="18" spans="1:19" ht="15.75">
      <c r="A18" s="9">
        <v>310</v>
      </c>
      <c r="B18" s="7" t="s">
        <v>177</v>
      </c>
      <c r="C18" s="92">
        <v>1901.42</v>
      </c>
      <c r="D18" s="93"/>
      <c r="E18" s="92">
        <v>1910.93</v>
      </c>
      <c r="F18" s="92">
        <v>1051.53</v>
      </c>
      <c r="G18" s="54"/>
      <c r="H18" s="116">
        <f t="shared" si="0"/>
        <v>55.027133385314997</v>
      </c>
      <c r="L18" s="28"/>
      <c r="M18" s="29"/>
      <c r="N18" s="30"/>
      <c r="O18" s="31"/>
      <c r="P18" s="31"/>
      <c r="Q18" s="31"/>
      <c r="R18" s="22"/>
      <c r="S18" s="12"/>
    </row>
    <row r="19" spans="1:19" ht="31.5">
      <c r="A19" s="9">
        <v>314</v>
      </c>
      <c r="B19" s="7" t="s">
        <v>178</v>
      </c>
      <c r="C19" s="92">
        <v>1383.2</v>
      </c>
      <c r="D19" s="93"/>
      <c r="E19" s="92">
        <v>1383.2</v>
      </c>
      <c r="F19" s="92">
        <v>1199.04</v>
      </c>
      <c r="G19" s="54"/>
      <c r="H19" s="116">
        <f t="shared" si="0"/>
        <v>86.685945633314049</v>
      </c>
      <c r="L19" s="23"/>
      <c r="M19" s="19"/>
      <c r="N19" s="32"/>
      <c r="O19" s="25"/>
      <c r="P19" s="25"/>
      <c r="Q19" s="25"/>
      <c r="R19" s="22"/>
      <c r="S19" s="12"/>
    </row>
    <row r="20" spans="1:19" ht="15.75">
      <c r="A20" s="33">
        <v>400</v>
      </c>
      <c r="B20" s="5" t="s">
        <v>179</v>
      </c>
      <c r="C20" s="88">
        <f>SUM(C21:C26)</f>
        <v>118173.2</v>
      </c>
      <c r="D20" s="89"/>
      <c r="E20" s="88">
        <f>SUM(E21:E26)</f>
        <v>118173.2</v>
      </c>
      <c r="F20" s="88">
        <f>SUM(F21:F26)</f>
        <v>100098.21</v>
      </c>
      <c r="G20" s="113"/>
      <c r="H20" s="114">
        <f t="shared" si="0"/>
        <v>84.704662309220708</v>
      </c>
      <c r="L20" s="23"/>
      <c r="M20" s="19"/>
      <c r="N20" s="32"/>
      <c r="O20" s="25"/>
      <c r="P20" s="25"/>
      <c r="Q20" s="25"/>
      <c r="R20" s="22"/>
      <c r="S20" s="12"/>
    </row>
    <row r="21" spans="1:19" ht="15.75">
      <c r="A21" s="9">
        <v>405</v>
      </c>
      <c r="B21" s="7" t="s">
        <v>180</v>
      </c>
      <c r="C21" s="92">
        <v>1023.1</v>
      </c>
      <c r="D21" s="93"/>
      <c r="E21" s="92">
        <v>1023.1</v>
      </c>
      <c r="F21" s="92">
        <v>742.01</v>
      </c>
      <c r="G21" s="54"/>
      <c r="H21" s="116">
        <f t="shared" si="0"/>
        <v>72.525657316000391</v>
      </c>
      <c r="L21" s="23"/>
      <c r="M21" s="19"/>
      <c r="N21" s="32"/>
      <c r="O21" s="25"/>
      <c r="P21" s="25"/>
      <c r="Q21" s="25"/>
      <c r="R21" s="22"/>
      <c r="S21" s="12"/>
    </row>
    <row r="22" spans="1:19" ht="15.75">
      <c r="A22" s="9">
        <v>406</v>
      </c>
      <c r="B22" s="7" t="s">
        <v>181</v>
      </c>
      <c r="C22" s="92">
        <v>1248.0999999999999</v>
      </c>
      <c r="D22" s="93"/>
      <c r="E22" s="92">
        <v>1248.0999999999999</v>
      </c>
      <c r="F22" s="92">
        <v>657.44</v>
      </c>
      <c r="G22" s="54"/>
      <c r="H22" s="116">
        <f t="shared" si="0"/>
        <v>52.675266404935506</v>
      </c>
      <c r="L22" s="23"/>
      <c r="M22" s="19"/>
      <c r="N22" s="32"/>
      <c r="O22" s="25"/>
      <c r="P22" s="25"/>
      <c r="Q22" s="25"/>
      <c r="R22" s="22"/>
      <c r="S22" s="12"/>
    </row>
    <row r="23" spans="1:19" ht="15.75">
      <c r="A23" s="9">
        <v>408</v>
      </c>
      <c r="B23" s="34" t="s">
        <v>182</v>
      </c>
      <c r="C23" s="92">
        <v>355</v>
      </c>
      <c r="D23" s="93"/>
      <c r="E23" s="92">
        <v>355</v>
      </c>
      <c r="F23" s="92">
        <v>241.4</v>
      </c>
      <c r="G23" s="54"/>
      <c r="H23" s="116">
        <f t="shared" si="0"/>
        <v>68</v>
      </c>
      <c r="L23" s="35"/>
      <c r="M23" s="14"/>
      <c r="N23" s="36"/>
      <c r="O23" s="16"/>
      <c r="P23" s="15"/>
      <c r="Q23" s="16"/>
      <c r="R23" s="22"/>
      <c r="S23" s="12"/>
    </row>
    <row r="24" spans="1:19" ht="15.75">
      <c r="A24" s="9">
        <v>409</v>
      </c>
      <c r="B24" s="37" t="s">
        <v>183</v>
      </c>
      <c r="C24" s="92">
        <v>106733.63</v>
      </c>
      <c r="D24" s="93"/>
      <c r="E24" s="92">
        <v>106733.63</v>
      </c>
      <c r="F24" s="92">
        <v>93683.26</v>
      </c>
      <c r="G24" s="54"/>
      <c r="H24" s="116">
        <f t="shared" si="0"/>
        <v>87.772954035199575</v>
      </c>
      <c r="L24" s="23"/>
      <c r="M24" s="19"/>
      <c r="N24" s="32"/>
      <c r="O24" s="25"/>
      <c r="P24" s="25"/>
      <c r="Q24" s="25"/>
      <c r="R24" s="22"/>
      <c r="S24" s="12"/>
    </row>
    <row r="25" spans="1:19" ht="15.75">
      <c r="A25" s="9">
        <v>410</v>
      </c>
      <c r="B25" s="37" t="s">
        <v>184</v>
      </c>
      <c r="C25" s="92">
        <v>2196.04</v>
      </c>
      <c r="D25" s="93"/>
      <c r="E25" s="92">
        <v>2196.04</v>
      </c>
      <c r="F25" s="92">
        <v>1459.38</v>
      </c>
      <c r="G25" s="54"/>
      <c r="H25" s="116">
        <f t="shared" si="0"/>
        <v>66.455073678075081</v>
      </c>
      <c r="L25" s="23"/>
      <c r="M25" s="19"/>
      <c r="N25" s="32"/>
      <c r="O25" s="25"/>
      <c r="P25" s="25"/>
      <c r="Q25" s="25"/>
      <c r="R25" s="22"/>
      <c r="S25" s="12"/>
    </row>
    <row r="26" spans="1:19" ht="15.75">
      <c r="A26" s="9">
        <v>412</v>
      </c>
      <c r="B26" s="34" t="s">
        <v>185</v>
      </c>
      <c r="C26" s="92">
        <v>6617.33</v>
      </c>
      <c r="D26" s="93"/>
      <c r="E26" s="92">
        <v>6617.33</v>
      </c>
      <c r="F26" s="92">
        <v>3314.72</v>
      </c>
      <c r="G26" s="54"/>
      <c r="H26" s="116">
        <f t="shared" si="0"/>
        <v>50.091502161748011</v>
      </c>
      <c r="L26" s="23"/>
      <c r="M26" s="38"/>
      <c r="N26" s="32"/>
      <c r="O26" s="25"/>
      <c r="P26" s="25"/>
      <c r="Q26" s="25"/>
      <c r="R26" s="22"/>
      <c r="S26" s="12"/>
    </row>
    <row r="27" spans="1:19" s="39" customFormat="1" ht="15.75">
      <c r="A27" s="4">
        <v>500</v>
      </c>
      <c r="B27" s="5" t="s">
        <v>186</v>
      </c>
      <c r="C27" s="88">
        <f>SUM(C28:C31)</f>
        <v>233147.66999999998</v>
      </c>
      <c r="D27" s="89"/>
      <c r="E27" s="88">
        <f>SUM(E28:E31)</f>
        <v>245423.04</v>
      </c>
      <c r="F27" s="88">
        <f>SUM(F28:F31)</f>
        <v>116960.94</v>
      </c>
      <c r="G27" s="113"/>
      <c r="H27" s="114">
        <f t="shared" si="0"/>
        <v>47.656870357404095</v>
      </c>
      <c r="L27" s="23"/>
      <c r="M27" s="40"/>
      <c r="N27" s="32"/>
      <c r="O27" s="25"/>
      <c r="P27" s="22"/>
      <c r="Q27" s="25"/>
      <c r="R27" s="22"/>
      <c r="S27" s="41"/>
    </row>
    <row r="28" spans="1:19" ht="15.75">
      <c r="A28" s="9">
        <v>501</v>
      </c>
      <c r="B28" s="34" t="s">
        <v>187</v>
      </c>
      <c r="C28" s="92">
        <v>74264.289999999994</v>
      </c>
      <c r="D28" s="93"/>
      <c r="E28" s="92">
        <v>74264.289999999994</v>
      </c>
      <c r="F28" s="92">
        <v>56249.63</v>
      </c>
      <c r="G28" s="54"/>
      <c r="H28" s="116">
        <f t="shared" si="0"/>
        <v>75.742500197605068</v>
      </c>
      <c r="L28" s="23"/>
      <c r="M28" s="40"/>
      <c r="N28" s="32"/>
      <c r="O28" s="25"/>
      <c r="P28" s="25"/>
      <c r="Q28" s="25"/>
      <c r="R28" s="22"/>
      <c r="S28" s="12"/>
    </row>
    <row r="29" spans="1:19" ht="15.75">
      <c r="A29" s="9">
        <v>502</v>
      </c>
      <c r="B29" s="34" t="s">
        <v>188</v>
      </c>
      <c r="C29" s="92">
        <v>77319.289999999994</v>
      </c>
      <c r="D29" s="93"/>
      <c r="E29" s="92">
        <v>89564.66</v>
      </c>
      <c r="F29" s="92">
        <v>30122.71</v>
      </c>
      <c r="G29" s="54"/>
      <c r="H29" s="116">
        <f t="shared" si="0"/>
        <v>33.632361246053968</v>
      </c>
      <c r="L29" s="23"/>
      <c r="M29" s="38"/>
      <c r="N29" s="32"/>
      <c r="O29" s="25"/>
      <c r="P29" s="22"/>
      <c r="Q29" s="25"/>
      <c r="R29" s="22"/>
      <c r="S29" s="12"/>
    </row>
    <row r="30" spans="1:19" ht="15.75">
      <c r="A30" s="9">
        <v>503</v>
      </c>
      <c r="B30" s="34" t="s">
        <v>189</v>
      </c>
      <c r="C30" s="92">
        <v>75026.399999999994</v>
      </c>
      <c r="D30" s="93"/>
      <c r="E30" s="92">
        <v>75056.399999999994</v>
      </c>
      <c r="F30" s="92">
        <v>24963.75</v>
      </c>
      <c r="G30" s="54"/>
      <c r="H30" s="116">
        <f t="shared" si="0"/>
        <v>33.259988488656532</v>
      </c>
      <c r="L30" s="13"/>
      <c r="M30" s="14"/>
      <c r="N30" s="15"/>
      <c r="O30" s="16"/>
      <c r="P30" s="17"/>
      <c r="Q30" s="16"/>
      <c r="R30" s="22"/>
      <c r="S30" s="12"/>
    </row>
    <row r="31" spans="1:19" ht="31.5">
      <c r="A31" s="9">
        <v>505</v>
      </c>
      <c r="B31" s="34" t="s">
        <v>190</v>
      </c>
      <c r="C31" s="92">
        <v>6537.69</v>
      </c>
      <c r="D31" s="93"/>
      <c r="E31" s="92">
        <v>6537.69</v>
      </c>
      <c r="F31" s="92">
        <v>5624.85</v>
      </c>
      <c r="G31" s="54"/>
      <c r="H31" s="116">
        <f t="shared" si="0"/>
        <v>86.037270044924128</v>
      </c>
      <c r="L31" s="23"/>
      <c r="M31" s="38"/>
      <c r="N31" s="24"/>
      <c r="O31" s="25"/>
      <c r="P31" s="25"/>
      <c r="Q31" s="25"/>
      <c r="R31" s="22"/>
      <c r="S31" s="12"/>
    </row>
    <row r="32" spans="1:19" s="39" customFormat="1" ht="15.75">
      <c r="A32" s="4">
        <v>600</v>
      </c>
      <c r="B32" s="5" t="s">
        <v>191</v>
      </c>
      <c r="C32" s="88">
        <f>SUM(C33:C35)</f>
        <v>969.76</v>
      </c>
      <c r="D32" s="88">
        <f>SUM(D35)</f>
        <v>0</v>
      </c>
      <c r="E32" s="88">
        <f>SUM(E33:E35)</f>
        <v>969.76</v>
      </c>
      <c r="F32" s="88">
        <f>SUM(F33:F35)</f>
        <v>814.26</v>
      </c>
      <c r="G32" s="113"/>
      <c r="H32" s="114">
        <f t="shared" si="0"/>
        <v>83.965104768190074</v>
      </c>
      <c r="L32" s="23"/>
      <c r="M32" s="38"/>
      <c r="N32" s="24"/>
      <c r="O32" s="25"/>
      <c r="P32" s="22"/>
      <c r="Q32" s="25"/>
      <c r="R32" s="22"/>
      <c r="S32" s="41"/>
    </row>
    <row r="33" spans="1:19" s="39" customFormat="1" ht="15.75">
      <c r="A33" s="42">
        <v>602</v>
      </c>
      <c r="B33" s="34" t="s">
        <v>192</v>
      </c>
      <c r="C33" s="92">
        <v>80</v>
      </c>
      <c r="D33" s="93"/>
      <c r="E33" s="92">
        <v>80</v>
      </c>
      <c r="F33" s="92">
        <v>0</v>
      </c>
      <c r="G33" s="54"/>
      <c r="H33" s="116">
        <f t="shared" si="0"/>
        <v>0</v>
      </c>
      <c r="L33" s="23"/>
      <c r="M33" s="38"/>
      <c r="N33" s="24"/>
      <c r="O33" s="25"/>
      <c r="P33" s="22"/>
      <c r="Q33" s="25"/>
      <c r="R33" s="22"/>
      <c r="S33" s="41"/>
    </row>
    <row r="34" spans="1:19" s="39" customFormat="1" ht="31.5">
      <c r="A34" s="42">
        <v>603</v>
      </c>
      <c r="B34" s="34" t="s">
        <v>193</v>
      </c>
      <c r="C34" s="92">
        <v>561.11</v>
      </c>
      <c r="D34" s="93"/>
      <c r="E34" s="92">
        <v>561.11</v>
      </c>
      <c r="F34" s="92">
        <v>539.48</v>
      </c>
      <c r="G34" s="54"/>
      <c r="H34" s="116">
        <f t="shared" si="0"/>
        <v>96.1451408814671</v>
      </c>
      <c r="L34" s="23"/>
      <c r="M34" s="38"/>
      <c r="N34" s="24"/>
      <c r="O34" s="25"/>
      <c r="P34" s="22"/>
      <c r="Q34" s="25"/>
      <c r="R34" s="22"/>
      <c r="S34" s="41"/>
    </row>
    <row r="35" spans="1:19" s="39" customFormat="1" ht="15.75">
      <c r="A35" s="42">
        <v>605</v>
      </c>
      <c r="B35" s="34" t="s">
        <v>194</v>
      </c>
      <c r="C35" s="92">
        <v>328.65</v>
      </c>
      <c r="D35" s="93"/>
      <c r="E35" s="92">
        <v>328.65</v>
      </c>
      <c r="F35" s="92">
        <v>274.77999999999997</v>
      </c>
      <c r="G35" s="54"/>
      <c r="H35" s="116">
        <f t="shared" si="0"/>
        <v>83.608702266849235</v>
      </c>
      <c r="L35" s="23"/>
      <c r="M35" s="38"/>
      <c r="N35" s="32"/>
      <c r="O35" s="25"/>
      <c r="P35" s="25"/>
      <c r="Q35" s="25"/>
      <c r="R35" s="22"/>
      <c r="S35" s="41"/>
    </row>
    <row r="36" spans="1:19" s="39" customFormat="1" ht="15.75">
      <c r="A36" s="4">
        <v>700</v>
      </c>
      <c r="B36" s="5" t="s">
        <v>195</v>
      </c>
      <c r="C36" s="88">
        <f>SUM(C37:C41)</f>
        <v>785598.72</v>
      </c>
      <c r="D36" s="89"/>
      <c r="E36" s="88">
        <f>SUM(E37:E41)</f>
        <v>788477.52</v>
      </c>
      <c r="F36" s="88">
        <f>SUM(F37:F41)</f>
        <v>645447.56000000006</v>
      </c>
      <c r="G36" s="113"/>
      <c r="H36" s="114">
        <f t="shared" si="0"/>
        <v>81.85998251414955</v>
      </c>
      <c r="L36" s="23"/>
      <c r="M36" s="38"/>
      <c r="N36" s="24"/>
      <c r="O36" s="25"/>
      <c r="P36" s="22"/>
      <c r="Q36" s="25"/>
      <c r="R36" s="22"/>
      <c r="S36" s="41"/>
    </row>
    <row r="37" spans="1:19" s="39" customFormat="1" ht="15.75">
      <c r="A37" s="43">
        <v>701</v>
      </c>
      <c r="B37" s="34" t="s">
        <v>196</v>
      </c>
      <c r="C37" s="92">
        <v>280074.86</v>
      </c>
      <c r="D37" s="93"/>
      <c r="E37" s="92">
        <v>280074.86</v>
      </c>
      <c r="F37" s="92">
        <v>229752.52</v>
      </c>
      <c r="G37" s="54"/>
      <c r="H37" s="116">
        <f t="shared" si="0"/>
        <v>82.032539443204584</v>
      </c>
      <c r="L37" s="13"/>
      <c r="M37" s="14"/>
      <c r="N37" s="15"/>
      <c r="O37" s="15"/>
      <c r="P37" s="15"/>
      <c r="Q37" s="16"/>
      <c r="R37" s="22"/>
      <c r="S37" s="41"/>
    </row>
    <row r="38" spans="1:19" s="39" customFormat="1" ht="15.75">
      <c r="A38" s="43">
        <v>702</v>
      </c>
      <c r="B38" s="34" t="s">
        <v>197</v>
      </c>
      <c r="C38" s="92">
        <v>333422.39</v>
      </c>
      <c r="D38" s="93"/>
      <c r="E38" s="92">
        <v>336301.19</v>
      </c>
      <c r="F38" s="92">
        <v>278516.43</v>
      </c>
      <c r="G38" s="54"/>
      <c r="H38" s="116">
        <f t="shared" si="0"/>
        <v>82.817557083280008</v>
      </c>
      <c r="L38" s="44"/>
      <c r="M38" s="38"/>
      <c r="N38" s="24"/>
      <c r="O38" s="25"/>
      <c r="P38" s="22"/>
      <c r="Q38" s="25"/>
      <c r="R38" s="22"/>
      <c r="S38" s="41"/>
    </row>
    <row r="39" spans="1:19" s="39" customFormat="1" ht="15.75">
      <c r="A39" s="43">
        <v>703</v>
      </c>
      <c r="B39" s="34" t="s">
        <v>288</v>
      </c>
      <c r="C39" s="92">
        <v>120823.59</v>
      </c>
      <c r="D39" s="93"/>
      <c r="E39" s="92">
        <v>120823.59</v>
      </c>
      <c r="F39" s="92">
        <v>95312.17</v>
      </c>
      <c r="G39" s="54"/>
      <c r="H39" s="116">
        <f t="shared" si="0"/>
        <v>78.885398124654301</v>
      </c>
      <c r="L39" s="44"/>
      <c r="M39" s="38"/>
      <c r="N39" s="24"/>
      <c r="O39" s="25"/>
      <c r="P39" s="22"/>
      <c r="Q39" s="25"/>
      <c r="R39" s="22"/>
      <c r="S39" s="41"/>
    </row>
    <row r="40" spans="1:19" s="39" customFormat="1" ht="15.75">
      <c r="A40" s="43">
        <v>707</v>
      </c>
      <c r="B40" s="34" t="s">
        <v>198</v>
      </c>
      <c r="C40" s="92">
        <v>26042.39</v>
      </c>
      <c r="D40" s="93"/>
      <c r="E40" s="92">
        <v>26042.39</v>
      </c>
      <c r="F40" s="92">
        <v>23445.26</v>
      </c>
      <c r="G40" s="54"/>
      <c r="H40" s="116">
        <f t="shared" si="0"/>
        <v>90.027297801776257</v>
      </c>
      <c r="L40" s="13"/>
      <c r="M40" s="14"/>
      <c r="N40" s="36"/>
      <c r="O40" s="16"/>
      <c r="P40" s="16"/>
      <c r="Q40" s="16"/>
      <c r="R40" s="22"/>
      <c r="S40" s="41"/>
    </row>
    <row r="41" spans="1:19" s="39" customFormat="1" ht="15.75">
      <c r="A41" s="43">
        <v>709</v>
      </c>
      <c r="B41" s="34" t="s">
        <v>199</v>
      </c>
      <c r="C41" s="92">
        <v>25235.49</v>
      </c>
      <c r="D41" s="93"/>
      <c r="E41" s="92">
        <v>25235.49</v>
      </c>
      <c r="F41" s="92">
        <v>18421.18</v>
      </c>
      <c r="G41" s="54"/>
      <c r="H41" s="116">
        <f t="shared" si="0"/>
        <v>72.997116362709818</v>
      </c>
      <c r="L41" s="45"/>
      <c r="M41" s="38"/>
      <c r="N41" s="32"/>
      <c r="O41" s="25"/>
      <c r="P41" s="22"/>
      <c r="Q41" s="25"/>
      <c r="R41" s="22"/>
      <c r="S41" s="41"/>
    </row>
    <row r="42" spans="1:19" s="39" customFormat="1" ht="15.75">
      <c r="A42" s="33">
        <v>800</v>
      </c>
      <c r="B42" s="5" t="s">
        <v>200</v>
      </c>
      <c r="C42" s="88">
        <f>SUM(C43:C44)</f>
        <v>71356.17</v>
      </c>
      <c r="D42" s="89"/>
      <c r="E42" s="88">
        <f>SUM(E43:E44)</f>
        <v>71356.17</v>
      </c>
      <c r="F42" s="88">
        <f>SUM(F43:F44)</f>
        <v>56275.93</v>
      </c>
      <c r="G42" s="113"/>
      <c r="H42" s="114">
        <f t="shared" si="0"/>
        <v>78.866242400622127</v>
      </c>
      <c r="L42" s="45"/>
      <c r="M42" s="38"/>
      <c r="N42" s="32"/>
      <c r="O42" s="25"/>
      <c r="P42" s="25"/>
      <c r="Q42" s="25"/>
      <c r="R42" s="22"/>
      <c r="S42" s="41"/>
    </row>
    <row r="43" spans="1:19" s="39" customFormat="1" ht="15.75">
      <c r="A43" s="43">
        <v>801</v>
      </c>
      <c r="B43" s="34" t="s">
        <v>201</v>
      </c>
      <c r="C43" s="92">
        <v>58223.02</v>
      </c>
      <c r="D43" s="93"/>
      <c r="E43" s="92">
        <v>58223.02</v>
      </c>
      <c r="F43" s="92">
        <v>46524.24</v>
      </c>
      <c r="G43" s="54"/>
      <c r="H43" s="116">
        <f t="shared" si="0"/>
        <v>79.906950893306458</v>
      </c>
      <c r="L43" s="45"/>
      <c r="M43" s="38"/>
      <c r="N43" s="32"/>
      <c r="O43" s="25"/>
      <c r="P43" s="25"/>
      <c r="Q43" s="25"/>
      <c r="R43" s="22"/>
      <c r="S43" s="41"/>
    </row>
    <row r="44" spans="1:19" s="39" customFormat="1" ht="15.75">
      <c r="A44" s="43">
        <v>804</v>
      </c>
      <c r="B44" s="34" t="s">
        <v>202</v>
      </c>
      <c r="C44" s="92">
        <v>13133.15</v>
      </c>
      <c r="D44" s="93"/>
      <c r="E44" s="92">
        <v>13133.15</v>
      </c>
      <c r="F44" s="92">
        <v>9751.69</v>
      </c>
      <c r="G44" s="54"/>
      <c r="H44" s="116">
        <f t="shared" si="0"/>
        <v>74.252483219943429</v>
      </c>
      <c r="L44" s="45"/>
      <c r="M44" s="38"/>
      <c r="N44" s="32"/>
      <c r="O44" s="25"/>
      <c r="P44" s="22"/>
      <c r="Q44" s="25"/>
      <c r="R44" s="22"/>
      <c r="S44" s="41"/>
    </row>
    <row r="45" spans="1:19" s="39" customFormat="1" ht="15.75">
      <c r="A45" s="46">
        <v>900</v>
      </c>
      <c r="B45" s="5" t="s">
        <v>203</v>
      </c>
      <c r="C45" s="88">
        <f>SUM(C46:C46)</f>
        <v>270</v>
      </c>
      <c r="D45" s="89"/>
      <c r="E45" s="88">
        <f>SUM(E46:E46)</f>
        <v>270</v>
      </c>
      <c r="F45" s="88">
        <f>SUM(F46:F46)</f>
        <v>0</v>
      </c>
      <c r="G45" s="113"/>
      <c r="H45" s="116">
        <f t="shared" si="0"/>
        <v>0</v>
      </c>
      <c r="L45" s="35"/>
      <c r="M45" s="14"/>
      <c r="N45" s="36"/>
      <c r="O45" s="16"/>
      <c r="P45" s="16"/>
      <c r="Q45" s="16"/>
      <c r="R45" s="22"/>
      <c r="S45" s="41"/>
    </row>
    <row r="46" spans="1:19" s="39" customFormat="1" ht="15.75">
      <c r="A46" s="43">
        <v>909</v>
      </c>
      <c r="B46" s="34" t="s">
        <v>204</v>
      </c>
      <c r="C46" s="92">
        <v>270</v>
      </c>
      <c r="D46" s="93"/>
      <c r="E46" s="92">
        <v>270</v>
      </c>
      <c r="F46" s="92">
        <v>0</v>
      </c>
      <c r="G46" s="54"/>
      <c r="H46" s="116">
        <f t="shared" si="0"/>
        <v>0</v>
      </c>
      <c r="L46" s="45"/>
      <c r="M46" s="38"/>
      <c r="N46" s="32"/>
      <c r="O46" s="25"/>
      <c r="P46" s="25"/>
      <c r="Q46" s="25"/>
      <c r="R46" s="22"/>
      <c r="S46" s="41"/>
    </row>
    <row r="47" spans="1:19" s="39" customFormat="1" ht="15.75">
      <c r="A47" s="47">
        <v>1000</v>
      </c>
      <c r="B47" s="5" t="s">
        <v>205</v>
      </c>
      <c r="C47" s="88">
        <f>SUM(C48:C51)</f>
        <v>123300.45</v>
      </c>
      <c r="D47" s="89"/>
      <c r="E47" s="88">
        <f>SUM(E48:E51)</f>
        <v>123300.45</v>
      </c>
      <c r="F47" s="88">
        <f>SUM(F48:F51)</f>
        <v>95702.719999999987</v>
      </c>
      <c r="G47" s="113"/>
      <c r="H47" s="114">
        <f t="shared" si="0"/>
        <v>77.617494502250381</v>
      </c>
      <c r="L47" s="45"/>
      <c r="M47" s="38"/>
      <c r="N47" s="32"/>
      <c r="O47" s="25"/>
      <c r="P47" s="25"/>
      <c r="Q47" s="25"/>
      <c r="R47" s="22"/>
      <c r="S47" s="41"/>
    </row>
    <row r="48" spans="1:19" s="39" customFormat="1" ht="15.75">
      <c r="A48" s="48">
        <v>1001</v>
      </c>
      <c r="B48" s="34" t="s">
        <v>206</v>
      </c>
      <c r="C48" s="92">
        <v>7264.55</v>
      </c>
      <c r="D48" s="93"/>
      <c r="E48" s="92">
        <v>7264.55</v>
      </c>
      <c r="F48" s="92">
        <v>4766.9799999999996</v>
      </c>
      <c r="G48" s="54"/>
      <c r="H48" s="116">
        <f t="shared" si="0"/>
        <v>65.619756213392421</v>
      </c>
      <c r="L48" s="49"/>
      <c r="M48" s="14"/>
      <c r="N48" s="36"/>
      <c r="O48" s="16"/>
      <c r="P48" s="17"/>
      <c r="Q48" s="16"/>
      <c r="R48" s="22"/>
      <c r="S48" s="41"/>
    </row>
    <row r="49" spans="1:19" s="39" customFormat="1" ht="15.75">
      <c r="A49" s="48">
        <v>1002</v>
      </c>
      <c r="B49" s="34" t="s">
        <v>207</v>
      </c>
      <c r="C49" s="92">
        <v>2504.4299999999998</v>
      </c>
      <c r="D49" s="93"/>
      <c r="E49" s="92">
        <v>2504.4299999999998</v>
      </c>
      <c r="F49" s="92">
        <v>2130</v>
      </c>
      <c r="G49" s="54"/>
      <c r="H49" s="116">
        <f t="shared" si="0"/>
        <v>85.049292653418149</v>
      </c>
      <c r="L49" s="45"/>
      <c r="M49" s="38"/>
      <c r="N49" s="32"/>
      <c r="O49" s="25"/>
      <c r="P49" s="25"/>
      <c r="Q49" s="25"/>
      <c r="R49" s="22"/>
      <c r="S49" s="41"/>
    </row>
    <row r="50" spans="1:19" s="50" customFormat="1" ht="15.75">
      <c r="A50" s="48">
        <v>1003</v>
      </c>
      <c r="B50" s="34" t="s">
        <v>208</v>
      </c>
      <c r="C50" s="92">
        <v>106042.77</v>
      </c>
      <c r="D50" s="93"/>
      <c r="E50" s="92">
        <v>106042.77</v>
      </c>
      <c r="F50" s="92">
        <v>85852.04</v>
      </c>
      <c r="G50" s="54"/>
      <c r="H50" s="116">
        <f t="shared" si="0"/>
        <v>80.959824040809181</v>
      </c>
      <c r="L50" s="51"/>
      <c r="M50" s="14"/>
      <c r="N50" s="36"/>
      <c r="O50" s="16"/>
      <c r="P50" s="17"/>
      <c r="Q50" s="16"/>
      <c r="R50" s="22"/>
      <c r="S50" s="52"/>
    </row>
    <row r="51" spans="1:19" s="39" customFormat="1" ht="15.75">
      <c r="A51" s="48">
        <v>1006</v>
      </c>
      <c r="B51" s="34" t="s">
        <v>209</v>
      </c>
      <c r="C51" s="92">
        <v>7488.7</v>
      </c>
      <c r="D51" s="93"/>
      <c r="E51" s="92">
        <v>7488.7</v>
      </c>
      <c r="F51" s="92">
        <v>2953.7</v>
      </c>
      <c r="G51" s="54"/>
      <c r="H51" s="116">
        <f t="shared" si="0"/>
        <v>39.442092753081312</v>
      </c>
      <c r="L51" s="53"/>
      <c r="M51" s="38"/>
      <c r="N51" s="32"/>
      <c r="O51" s="25"/>
      <c r="P51" s="22"/>
      <c r="Q51" s="25"/>
      <c r="R51" s="22"/>
      <c r="S51" s="41"/>
    </row>
    <row r="52" spans="1:19" s="39" customFormat="1" ht="15.75">
      <c r="A52" s="47">
        <v>1100</v>
      </c>
      <c r="B52" s="5" t="s">
        <v>210</v>
      </c>
      <c r="C52" s="88">
        <f>SUM(C53:C53)</f>
        <v>25175.09</v>
      </c>
      <c r="D52" s="89"/>
      <c r="E52" s="88">
        <f>SUM(E53:E53)</f>
        <v>25175.09</v>
      </c>
      <c r="F52" s="88">
        <f>SUM(F53:F53)</f>
        <v>11067.3</v>
      </c>
      <c r="G52" s="113"/>
      <c r="H52" s="114">
        <f t="shared" si="0"/>
        <v>43.961312551414906</v>
      </c>
      <c r="L52" s="53"/>
      <c r="M52" s="38"/>
      <c r="N52" s="32"/>
      <c r="O52" s="25"/>
      <c r="P52" s="25"/>
      <c r="Q52" s="25"/>
      <c r="R52" s="22"/>
      <c r="S52" s="41"/>
    </row>
    <row r="53" spans="1:19" s="39" customFormat="1" ht="15.75">
      <c r="A53" s="48">
        <v>1101</v>
      </c>
      <c r="B53" s="34" t="s">
        <v>211</v>
      </c>
      <c r="C53" s="92">
        <v>25175.09</v>
      </c>
      <c r="D53" s="93"/>
      <c r="E53" s="92">
        <v>25175.09</v>
      </c>
      <c r="F53" s="92">
        <v>11067.3</v>
      </c>
      <c r="G53" s="54"/>
      <c r="H53" s="116">
        <f t="shared" si="0"/>
        <v>43.961312551414906</v>
      </c>
      <c r="L53" s="53"/>
      <c r="M53" s="38"/>
      <c r="N53" s="32"/>
      <c r="O53" s="25"/>
      <c r="P53" s="22"/>
      <c r="Q53" s="25"/>
      <c r="R53" s="22"/>
      <c r="S53" s="41"/>
    </row>
    <row r="54" spans="1:19" s="39" customFormat="1" ht="15.75">
      <c r="A54" s="47">
        <v>1200</v>
      </c>
      <c r="B54" s="5" t="s">
        <v>212</v>
      </c>
      <c r="C54" s="88">
        <f>SUM(C55+C56)</f>
        <v>4810</v>
      </c>
      <c r="D54" s="89"/>
      <c r="E54" s="88">
        <f>SUM(E55+E56)</f>
        <v>4810</v>
      </c>
      <c r="F54" s="88">
        <f>SUM(F55+F56)</f>
        <v>4008.5299999999997</v>
      </c>
      <c r="G54" s="113"/>
      <c r="H54" s="114">
        <f t="shared" si="0"/>
        <v>83.337422037422044</v>
      </c>
      <c r="L54" s="53"/>
      <c r="M54" s="38"/>
      <c r="N54" s="32"/>
      <c r="O54" s="25"/>
      <c r="P54" s="25"/>
      <c r="Q54" s="25"/>
      <c r="R54" s="22"/>
      <c r="S54" s="41"/>
    </row>
    <row r="55" spans="1:19" s="39" customFormat="1" ht="15.75">
      <c r="A55" s="48">
        <v>1201</v>
      </c>
      <c r="B55" s="34" t="s">
        <v>213</v>
      </c>
      <c r="C55" s="92">
        <v>1810</v>
      </c>
      <c r="D55" s="93"/>
      <c r="E55" s="92">
        <v>1810</v>
      </c>
      <c r="F55" s="92">
        <v>1508.53</v>
      </c>
      <c r="G55" s="54"/>
      <c r="H55" s="116">
        <f t="shared" si="0"/>
        <v>83.344198895027617</v>
      </c>
      <c r="L55" s="51"/>
      <c r="M55" s="14"/>
      <c r="N55" s="36"/>
      <c r="O55" s="16"/>
      <c r="P55" s="16"/>
      <c r="Q55" s="16"/>
      <c r="R55" s="22"/>
      <c r="S55" s="41"/>
    </row>
    <row r="56" spans="1:19" s="39" customFormat="1" ht="15.75">
      <c r="A56" s="48">
        <v>1202</v>
      </c>
      <c r="B56" s="34" t="s">
        <v>214</v>
      </c>
      <c r="C56" s="92">
        <v>3000</v>
      </c>
      <c r="D56" s="93"/>
      <c r="E56" s="92">
        <v>3000</v>
      </c>
      <c r="F56" s="92">
        <v>2500</v>
      </c>
      <c r="G56" s="54"/>
      <c r="H56" s="116">
        <f t="shared" si="0"/>
        <v>83.333333333333343</v>
      </c>
      <c r="L56" s="53"/>
      <c r="M56" s="38"/>
      <c r="N56" s="32"/>
      <c r="O56" s="25"/>
      <c r="P56" s="22"/>
      <c r="Q56" s="25"/>
      <c r="R56" s="22"/>
      <c r="S56" s="41"/>
    </row>
    <row r="57" spans="1:19" s="39" customFormat="1" ht="31.5">
      <c r="A57" s="47">
        <v>1300</v>
      </c>
      <c r="B57" s="5" t="s">
        <v>215</v>
      </c>
      <c r="C57" s="88">
        <f>SUM(C58)</f>
        <v>48.55</v>
      </c>
      <c r="D57" s="89"/>
      <c r="E57" s="88">
        <f>SUM(E58)</f>
        <v>48.55</v>
      </c>
      <c r="F57" s="88">
        <f>SUM(F58)</f>
        <v>6.92</v>
      </c>
      <c r="G57" s="113"/>
      <c r="H57" s="114">
        <f t="shared" si="0"/>
        <v>14.253347064881567</v>
      </c>
      <c r="L57" s="51"/>
      <c r="M57" s="14"/>
      <c r="N57" s="36"/>
      <c r="O57" s="16"/>
      <c r="P57" s="16"/>
      <c r="Q57" s="16"/>
      <c r="R57" s="22"/>
      <c r="S57" s="41"/>
    </row>
    <row r="58" spans="1:19" s="39" customFormat="1" ht="31.5">
      <c r="A58" s="48">
        <v>1301</v>
      </c>
      <c r="B58" s="34" t="s">
        <v>216</v>
      </c>
      <c r="C58" s="92">
        <v>48.55</v>
      </c>
      <c r="D58" s="93"/>
      <c r="E58" s="92">
        <v>48.55</v>
      </c>
      <c r="F58" s="92">
        <v>6.92</v>
      </c>
      <c r="G58" s="113"/>
      <c r="H58" s="116">
        <f t="shared" si="0"/>
        <v>14.253347064881567</v>
      </c>
      <c r="L58" s="53"/>
      <c r="M58" s="38"/>
      <c r="N58" s="32"/>
      <c r="O58" s="25"/>
      <c r="P58" s="22"/>
      <c r="Q58" s="25"/>
      <c r="R58" s="22"/>
      <c r="S58" s="41"/>
    </row>
    <row r="59" spans="1:19" ht="15.75">
      <c r="A59" s="54"/>
      <c r="B59" s="55" t="s">
        <v>217</v>
      </c>
      <c r="C59" s="88">
        <f>SUM(C6+C15+C20+C27+C32+C36+C42+C45+C47+C52+C54+C57)</f>
        <v>1475817.61</v>
      </c>
      <c r="D59" s="88">
        <f>SUM(D6+D15+D20+D27+D32+D36+D42+D45+D47+D52+D54+D57)</f>
        <v>0</v>
      </c>
      <c r="E59" s="88">
        <f>SUM(E6+E15+E20+E27+E32+E36+E42+E45+E47+E52+E54+E57)</f>
        <v>1478696.41</v>
      </c>
      <c r="F59" s="88">
        <f>SUM(F6+F15+F20+F27+F32+F36+F42+F45+F47+F52+F54+F57)</f>
        <v>1099225.7900000003</v>
      </c>
      <c r="G59" s="113"/>
      <c r="H59" s="114">
        <f t="shared" si="0"/>
        <v>74.337489600045785</v>
      </c>
      <c r="L59" s="53"/>
      <c r="M59" s="38"/>
      <c r="N59" s="24"/>
      <c r="O59" s="25"/>
      <c r="P59" s="22"/>
      <c r="Q59" s="25"/>
      <c r="R59" s="22"/>
      <c r="S59" s="12"/>
    </row>
    <row r="60" spans="1:19" ht="15.75">
      <c r="A60" s="2"/>
      <c r="B60" s="2"/>
      <c r="C60" s="2"/>
      <c r="D60" s="2"/>
      <c r="E60" s="2"/>
      <c r="F60" s="56"/>
      <c r="G60" s="2"/>
      <c r="H60" s="2"/>
      <c r="L60" s="51"/>
      <c r="M60" s="14"/>
      <c r="N60" s="36"/>
      <c r="O60" s="16"/>
      <c r="P60" s="16"/>
      <c r="Q60" s="16"/>
      <c r="R60" s="22"/>
      <c r="S60" s="12"/>
    </row>
    <row r="61" spans="1:19">
      <c r="L61" s="58"/>
      <c r="M61" s="58"/>
      <c r="N61" s="58"/>
      <c r="O61" s="58"/>
      <c r="P61" s="58"/>
      <c r="Q61" s="58"/>
      <c r="R61" s="58"/>
      <c r="S61" s="12"/>
    </row>
    <row r="62" spans="1:19" ht="15" customHeight="1">
      <c r="A62" s="195" t="s">
        <v>449</v>
      </c>
      <c r="B62" s="195"/>
      <c r="C62" s="195"/>
      <c r="D62" s="195"/>
      <c r="E62" s="195"/>
      <c r="F62" s="195"/>
      <c r="G62" s="195"/>
      <c r="H62" s="195"/>
      <c r="L62" s="58"/>
      <c r="M62" s="58"/>
      <c r="N62" s="58"/>
      <c r="O62" s="58"/>
      <c r="P62" s="58"/>
      <c r="Q62" s="58"/>
      <c r="R62" s="58"/>
      <c r="S62" s="12"/>
    </row>
    <row r="63" spans="1:19" ht="15.75">
      <c r="A63" s="195"/>
      <c r="B63" s="195"/>
      <c r="C63" s="195"/>
      <c r="D63" s="195"/>
      <c r="E63" s="195"/>
      <c r="F63" s="195"/>
      <c r="G63" s="195"/>
      <c r="H63" s="195"/>
      <c r="L63" s="59"/>
      <c r="M63" s="59"/>
      <c r="N63" s="59"/>
      <c r="O63" s="59"/>
      <c r="P63" s="59"/>
      <c r="Q63" s="59"/>
      <c r="R63" s="59"/>
      <c r="S63" s="12"/>
    </row>
    <row r="64" spans="1:19" ht="12.75" customHeight="1">
      <c r="A64" s="195"/>
      <c r="B64" s="195"/>
      <c r="C64" s="195"/>
      <c r="D64" s="195"/>
      <c r="E64" s="195"/>
      <c r="F64" s="195"/>
      <c r="G64" s="195"/>
      <c r="H64" s="195"/>
      <c r="L64" s="12"/>
      <c r="M64" s="12"/>
      <c r="N64" s="12"/>
      <c r="O64" s="12"/>
      <c r="P64" s="12"/>
      <c r="Q64" s="12"/>
      <c r="R64" s="12"/>
      <c r="S64" s="12"/>
    </row>
    <row r="65" spans="1:19" ht="44.25" customHeight="1">
      <c r="A65" s="195"/>
      <c r="B65" s="195"/>
      <c r="C65" s="195"/>
      <c r="D65" s="195"/>
      <c r="E65" s="195"/>
      <c r="F65" s="195"/>
      <c r="G65" s="195"/>
      <c r="H65" s="195"/>
      <c r="L65" s="60"/>
      <c r="M65" s="60"/>
      <c r="N65" s="60"/>
      <c r="O65" s="60"/>
      <c r="P65" s="60"/>
      <c r="Q65" s="60"/>
      <c r="R65" s="60"/>
      <c r="S65" s="12"/>
    </row>
    <row r="66" spans="1:19" ht="12.75" hidden="1" customHeight="1">
      <c r="A66" s="195"/>
      <c r="B66" s="195"/>
      <c r="C66" s="195"/>
      <c r="D66" s="195"/>
      <c r="E66" s="195"/>
      <c r="F66" s="195"/>
      <c r="G66" s="195"/>
      <c r="H66" s="195"/>
      <c r="L66" s="60"/>
      <c r="M66" s="60"/>
      <c r="N66" s="60"/>
      <c r="O66" s="60"/>
      <c r="P66" s="60"/>
      <c r="Q66" s="60"/>
      <c r="R66" s="60"/>
      <c r="S66" s="12"/>
    </row>
    <row r="67" spans="1:19" ht="12.75" customHeight="1">
      <c r="L67" s="60"/>
      <c r="M67" s="60"/>
      <c r="N67" s="60"/>
      <c r="O67" s="60"/>
      <c r="P67" s="60"/>
      <c r="Q67" s="60"/>
      <c r="R67" s="60"/>
      <c r="S67" s="12"/>
    </row>
    <row r="68" spans="1:19" ht="12.75" customHeight="1">
      <c r="L68" s="60"/>
      <c r="M68" s="60"/>
      <c r="N68" s="60"/>
      <c r="O68" s="60"/>
      <c r="P68" s="60"/>
      <c r="Q68" s="60"/>
      <c r="R68" s="60"/>
      <c r="S68" s="12"/>
    </row>
    <row r="69" spans="1:19" ht="12.75" customHeight="1">
      <c r="L69" s="60"/>
      <c r="M69" s="60"/>
      <c r="N69" s="60"/>
      <c r="O69" s="60"/>
      <c r="P69" s="60"/>
      <c r="Q69" s="60"/>
      <c r="R69" s="60"/>
      <c r="S69" s="12"/>
    </row>
    <row r="70" spans="1:19">
      <c r="L70" s="12"/>
      <c r="M70" s="12"/>
      <c r="N70" s="12"/>
      <c r="O70" s="12"/>
      <c r="P70" s="12"/>
      <c r="Q70" s="12"/>
      <c r="R70" s="12"/>
      <c r="S70" s="12"/>
    </row>
  </sheetData>
  <mergeCells count="4">
    <mergeCell ref="A1:H1"/>
    <mergeCell ref="A2:H2"/>
    <mergeCell ref="F3:H3"/>
    <mergeCell ref="A62:H66"/>
  </mergeCells>
  <pageMargins left="0.70866141732283472" right="0.25" top="0.4" bottom="0.78" header="0.34" footer="0.77"/>
  <pageSetup paperSize="9" scale="71"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workbookViewId="0">
      <selection activeCell="B62" sqref="B62"/>
    </sheetView>
  </sheetViews>
  <sheetFormatPr defaultRowHeight="15"/>
  <cols>
    <col min="2" max="2" width="43.42578125" customWidth="1"/>
    <col min="3" max="3" width="31.28515625" customWidth="1"/>
    <col min="4" max="4" width="13.140625" customWidth="1"/>
    <col min="5" max="5" width="12.85546875" customWidth="1"/>
    <col min="6" max="6" width="14" customWidth="1"/>
  </cols>
  <sheetData>
    <row r="2" spans="1:9" ht="15.75" customHeight="1">
      <c r="A2" s="196" t="s">
        <v>225</v>
      </c>
      <c r="B2" s="196"/>
      <c r="C2" s="196"/>
      <c r="D2" s="196"/>
      <c r="E2" s="196"/>
      <c r="F2" s="196"/>
      <c r="G2" s="68"/>
      <c r="H2" s="68"/>
      <c r="I2" s="68"/>
    </row>
    <row r="3" spans="1:9" ht="15.75">
      <c r="A3" s="196"/>
      <c r="B3" s="196"/>
      <c r="C3" s="196"/>
      <c r="D3" s="196"/>
      <c r="E3" s="196"/>
      <c r="F3" s="196"/>
      <c r="G3" s="68"/>
      <c r="H3" s="68"/>
      <c r="I3" s="68"/>
    </row>
    <row r="4" spans="1:9" ht="15.75">
      <c r="A4" s="197" t="s">
        <v>402</v>
      </c>
      <c r="B4" s="197"/>
      <c r="C4" s="197"/>
      <c r="D4" s="197"/>
      <c r="E4" s="197"/>
      <c r="F4" s="197"/>
    </row>
    <row r="5" spans="1:9" ht="76.5">
      <c r="A5" s="71" t="s">
        <v>226</v>
      </c>
      <c r="B5" s="71" t="s">
        <v>227</v>
      </c>
      <c r="C5" s="71" t="s">
        <v>228</v>
      </c>
      <c r="D5" s="71" t="s">
        <v>287</v>
      </c>
      <c r="E5" s="69" t="s">
        <v>403</v>
      </c>
      <c r="F5" s="69" t="s">
        <v>280</v>
      </c>
    </row>
    <row r="6" spans="1:9">
      <c r="A6" s="72">
        <v>1</v>
      </c>
      <c r="B6" s="73">
        <v>2</v>
      </c>
      <c r="C6" s="73">
        <v>3</v>
      </c>
      <c r="D6" s="72">
        <v>4</v>
      </c>
      <c r="E6" s="70"/>
      <c r="F6" s="70"/>
    </row>
    <row r="7" spans="1:9" ht="31.5">
      <c r="A7" s="74" t="s">
        <v>229</v>
      </c>
      <c r="B7" s="75" t="s">
        <v>230</v>
      </c>
      <c r="C7" s="76" t="s">
        <v>231</v>
      </c>
      <c r="D7" s="97">
        <f>SUM(D8)</f>
        <v>76029.850000000006</v>
      </c>
      <c r="E7" s="109">
        <f>SUM(E8)</f>
        <v>76157.279999999999</v>
      </c>
      <c r="F7" s="83" t="s">
        <v>281</v>
      </c>
    </row>
    <row r="8" spans="1:9" ht="47.25">
      <c r="A8" s="74" t="s">
        <v>232</v>
      </c>
      <c r="B8" s="75" t="s">
        <v>233</v>
      </c>
      <c r="C8" s="76" t="s">
        <v>234</v>
      </c>
      <c r="D8" s="97">
        <f>SUM(D9+D14+D23)</f>
        <v>76029.850000000006</v>
      </c>
      <c r="E8" s="109">
        <f>SUM(E9+E14+E23)</f>
        <v>76157.279999999999</v>
      </c>
      <c r="F8" s="83" t="s">
        <v>281</v>
      </c>
    </row>
    <row r="9" spans="1:9" ht="31.5">
      <c r="A9" s="77" t="s">
        <v>235</v>
      </c>
      <c r="B9" s="78" t="s">
        <v>236</v>
      </c>
      <c r="C9" s="79" t="s">
        <v>237</v>
      </c>
      <c r="D9" s="98">
        <f>SUM(D10-D12)</f>
        <v>0</v>
      </c>
      <c r="E9" s="110">
        <f>SUM(E10-E12)</f>
        <v>0</v>
      </c>
      <c r="F9" s="83" t="s">
        <v>281</v>
      </c>
    </row>
    <row r="10" spans="1:9" ht="49.5" customHeight="1">
      <c r="A10" s="77" t="s">
        <v>238</v>
      </c>
      <c r="B10" s="78" t="s">
        <v>239</v>
      </c>
      <c r="C10" s="79" t="s">
        <v>240</v>
      </c>
      <c r="D10" s="98">
        <v>0</v>
      </c>
      <c r="E10" s="110">
        <f>SUM(E11)</f>
        <v>0</v>
      </c>
      <c r="F10" s="82" t="s">
        <v>281</v>
      </c>
    </row>
    <row r="11" spans="1:9" ht="47.25">
      <c r="A11" s="77" t="s">
        <v>241</v>
      </c>
      <c r="B11" s="78" t="s">
        <v>242</v>
      </c>
      <c r="C11" s="79" t="s">
        <v>243</v>
      </c>
      <c r="D11" s="98">
        <v>0</v>
      </c>
      <c r="E11" s="111">
        <v>0</v>
      </c>
      <c r="F11" s="82" t="s">
        <v>281</v>
      </c>
    </row>
    <row r="12" spans="1:9" ht="47.25">
      <c r="A12" s="77" t="s">
        <v>244</v>
      </c>
      <c r="B12" s="78" t="s">
        <v>245</v>
      </c>
      <c r="C12" s="79" t="s">
        <v>246</v>
      </c>
      <c r="D12" s="98">
        <v>0</v>
      </c>
      <c r="E12" s="110">
        <f>SUM(E13)</f>
        <v>0</v>
      </c>
      <c r="F12" s="82" t="s">
        <v>281</v>
      </c>
    </row>
    <row r="13" spans="1:9" ht="47.25">
      <c r="A13" s="77" t="s">
        <v>247</v>
      </c>
      <c r="B13" s="78" t="s">
        <v>248</v>
      </c>
      <c r="C13" s="80" t="s">
        <v>249</v>
      </c>
      <c r="D13" s="98">
        <v>0</v>
      </c>
      <c r="E13" s="111">
        <v>0</v>
      </c>
      <c r="F13" s="82" t="s">
        <v>281</v>
      </c>
    </row>
    <row r="14" spans="1:9" ht="47.25">
      <c r="A14" s="77" t="s">
        <v>250</v>
      </c>
      <c r="B14" s="78" t="s">
        <v>251</v>
      </c>
      <c r="C14" s="79" t="s">
        <v>252</v>
      </c>
      <c r="D14" s="98">
        <f>SUM(D15-D17)</f>
        <v>-4677.3099999999995</v>
      </c>
      <c r="E14" s="110">
        <f>SUM(E15-E17)</f>
        <v>5322.69</v>
      </c>
      <c r="F14" s="82">
        <f>E14/D14</f>
        <v>-1.1379810190045132</v>
      </c>
    </row>
    <row r="15" spans="1:9" ht="63">
      <c r="A15" s="77" t="s">
        <v>253</v>
      </c>
      <c r="B15" s="78" t="s">
        <v>254</v>
      </c>
      <c r="C15" s="79" t="s">
        <v>255</v>
      </c>
      <c r="D15" s="98">
        <f>SUM(D16)</f>
        <v>10000</v>
      </c>
      <c r="E15" s="110">
        <f>SUM(E16)</f>
        <v>10000</v>
      </c>
      <c r="F15" s="82" t="s">
        <v>281</v>
      </c>
    </row>
    <row r="16" spans="1:9" ht="63">
      <c r="A16" s="77" t="s">
        <v>256</v>
      </c>
      <c r="B16" s="78" t="s">
        <v>257</v>
      </c>
      <c r="C16" s="79" t="s">
        <v>258</v>
      </c>
      <c r="D16" s="98">
        <v>10000</v>
      </c>
      <c r="E16" s="111">
        <v>10000</v>
      </c>
      <c r="F16" s="82" t="s">
        <v>281</v>
      </c>
    </row>
    <row r="17" spans="1:6" ht="78.75">
      <c r="A17" s="77" t="s">
        <v>259</v>
      </c>
      <c r="B17" s="78" t="s">
        <v>260</v>
      </c>
      <c r="C17" s="79" t="s">
        <v>261</v>
      </c>
      <c r="D17" s="98">
        <f>SUM(D18)</f>
        <v>14677.31</v>
      </c>
      <c r="E17" s="110">
        <f>SUM(E18)</f>
        <v>4677.3100000000004</v>
      </c>
      <c r="F17" s="82">
        <f>E18/D18</f>
        <v>0.31867624244497122</v>
      </c>
    </row>
    <row r="18" spans="1:6" ht="69" customHeight="1">
      <c r="A18" s="77" t="s">
        <v>262</v>
      </c>
      <c r="B18" s="81" t="s">
        <v>263</v>
      </c>
      <c r="C18" s="79" t="s">
        <v>264</v>
      </c>
      <c r="D18" s="98">
        <v>14677.31</v>
      </c>
      <c r="E18" s="111">
        <v>4677.3100000000004</v>
      </c>
      <c r="F18" s="82">
        <f>E18/D18</f>
        <v>0.31867624244497122</v>
      </c>
    </row>
    <row r="19" spans="1:6" ht="47.25">
      <c r="A19" s="77" t="s">
        <v>265</v>
      </c>
      <c r="B19" s="78" t="s">
        <v>266</v>
      </c>
      <c r="C19" s="79" t="s">
        <v>267</v>
      </c>
      <c r="D19" s="98">
        <f>SUM(D20)</f>
        <v>0</v>
      </c>
      <c r="E19" s="110">
        <f>SUM(E20)</f>
        <v>0</v>
      </c>
      <c r="F19" s="82" t="s">
        <v>281</v>
      </c>
    </row>
    <row r="20" spans="1:6" ht="127.5" customHeight="1">
      <c r="A20" s="77" t="s">
        <v>268</v>
      </c>
      <c r="B20" s="81" t="s">
        <v>269</v>
      </c>
      <c r="C20" s="79" t="s">
        <v>270</v>
      </c>
      <c r="D20" s="98">
        <v>0</v>
      </c>
      <c r="E20" s="111">
        <v>0</v>
      </c>
      <c r="F20" s="82" t="s">
        <v>281</v>
      </c>
    </row>
    <row r="21" spans="1:6" ht="51" customHeight="1">
      <c r="A21" s="77" t="s">
        <v>271</v>
      </c>
      <c r="B21" s="78" t="s">
        <v>272</v>
      </c>
      <c r="C21" s="79" t="s">
        <v>273</v>
      </c>
      <c r="D21" s="98">
        <f>SUM(D22)</f>
        <v>0</v>
      </c>
      <c r="E21" s="110">
        <f>SUM(E22)</f>
        <v>0</v>
      </c>
      <c r="F21" s="82" t="s">
        <v>281</v>
      </c>
    </row>
    <row r="22" spans="1:6" ht="67.5" customHeight="1">
      <c r="A22" s="77" t="s">
        <v>274</v>
      </c>
      <c r="B22" s="78" t="s">
        <v>275</v>
      </c>
      <c r="C22" s="79" t="s">
        <v>276</v>
      </c>
      <c r="D22" s="98">
        <v>0</v>
      </c>
      <c r="E22" s="112">
        <v>0</v>
      </c>
      <c r="F22" s="82" t="s">
        <v>281</v>
      </c>
    </row>
    <row r="23" spans="1:6" ht="34.5" customHeight="1">
      <c r="A23" s="77" t="s">
        <v>277</v>
      </c>
      <c r="B23" s="78" t="s">
        <v>278</v>
      </c>
      <c r="C23" s="79" t="s">
        <v>279</v>
      </c>
      <c r="D23" s="98">
        <v>80707.16</v>
      </c>
      <c r="E23" s="111">
        <v>70834.59</v>
      </c>
      <c r="F23" s="83" t="s">
        <v>281</v>
      </c>
    </row>
  </sheetData>
  <mergeCells count="2">
    <mergeCell ref="A2:F3"/>
    <mergeCell ref="A4:F4"/>
  </mergeCells>
  <pageMargins left="0.70866141732283472" right="0.31" top="0.43" bottom="0.37" header="0.31496062992125984" footer="0.31496062992125984"/>
  <pageSetup paperSize="9" scale="73"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8"/>
  <sheetViews>
    <sheetView workbookViewId="0">
      <selection activeCell="B5" sqref="B5"/>
    </sheetView>
  </sheetViews>
  <sheetFormatPr defaultRowHeight="15"/>
  <cols>
    <col min="2" max="2" width="49.42578125" customWidth="1"/>
    <col min="3" max="3" width="34.85546875" customWidth="1"/>
  </cols>
  <sheetData>
    <row r="2" spans="2:3" ht="18" customHeight="1">
      <c r="B2" s="198" t="s">
        <v>220</v>
      </c>
      <c r="C2" s="198"/>
    </row>
    <row r="3" spans="2:3" s="1" customFormat="1" ht="19.5" customHeight="1">
      <c r="B3" s="198" t="s">
        <v>221</v>
      </c>
      <c r="C3" s="198"/>
    </row>
    <row r="4" spans="2:3" ht="15.75">
      <c r="B4" s="199" t="s">
        <v>404</v>
      </c>
      <c r="C4" s="199"/>
    </row>
    <row r="5" spans="2:3" ht="42.75">
      <c r="B5" s="61" t="s">
        <v>218</v>
      </c>
      <c r="C5" s="62" t="s">
        <v>219</v>
      </c>
    </row>
    <row r="6" spans="2:3">
      <c r="B6" s="63" t="s">
        <v>222</v>
      </c>
      <c r="C6" s="87">
        <v>14805.47</v>
      </c>
    </row>
    <row r="8" spans="2:3">
      <c r="C8" s="1" t="s">
        <v>126</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tabSelected="1" workbookViewId="0">
      <selection activeCell="C5" sqref="C5"/>
    </sheetView>
  </sheetViews>
  <sheetFormatPr defaultRowHeight="15"/>
  <cols>
    <col min="2" max="2" width="54" customWidth="1"/>
    <col min="3" max="3" width="17.85546875" customWidth="1"/>
  </cols>
  <sheetData>
    <row r="2" spans="2:3" ht="61.5" customHeight="1">
      <c r="B2" s="200" t="s">
        <v>224</v>
      </c>
      <c r="C2" s="200"/>
    </row>
    <row r="3" spans="2:3" ht="15.75">
      <c r="B3" s="199" t="s">
        <v>402</v>
      </c>
      <c r="C3" s="199"/>
    </row>
    <row r="4" spans="2:3" ht="38.25">
      <c r="B4" s="66" t="s">
        <v>218</v>
      </c>
      <c r="C4" s="67" t="s">
        <v>219</v>
      </c>
    </row>
    <row r="5" spans="2:3" ht="29.25" customHeight="1">
      <c r="B5" s="64" t="s">
        <v>223</v>
      </c>
      <c r="C5" s="65">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ivanovaoi</cp:lastModifiedBy>
  <cp:lastPrinted>2017-10-10T10:38:03Z</cp:lastPrinted>
  <dcterms:created xsi:type="dcterms:W3CDTF">2015-01-16T05:02:30Z</dcterms:created>
  <dcterms:modified xsi:type="dcterms:W3CDTF">2017-11-03T03:21:13Z</dcterms:modified>
</cp:coreProperties>
</file>