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F205" i="4"/>
  <c r="F203"/>
  <c r="D202"/>
  <c r="C202"/>
  <c r="F201"/>
  <c r="F200"/>
  <c r="F199"/>
  <c r="D198"/>
  <c r="C198"/>
  <c r="F198" s="1"/>
  <c r="F197"/>
  <c r="D196"/>
  <c r="C196"/>
  <c r="F196" s="1"/>
  <c r="F195"/>
  <c r="E195"/>
  <c r="F194"/>
  <c r="E194"/>
  <c r="F193"/>
  <c r="D192"/>
  <c r="C192"/>
  <c r="F192" s="1"/>
  <c r="C191"/>
  <c r="E191" s="1"/>
  <c r="F190"/>
  <c r="E190"/>
  <c r="D189"/>
  <c r="C189"/>
  <c r="F188"/>
  <c r="E188"/>
  <c r="F187"/>
  <c r="E187"/>
  <c r="F186"/>
  <c r="E186"/>
  <c r="F185"/>
  <c r="E185"/>
  <c r="F184"/>
  <c r="E184"/>
  <c r="F183"/>
  <c r="E183"/>
  <c r="F182"/>
  <c r="E182"/>
  <c r="F181"/>
  <c r="F180"/>
  <c r="E180"/>
  <c r="F179"/>
  <c r="E179"/>
  <c r="F178"/>
  <c r="E178"/>
  <c r="F177"/>
  <c r="E177"/>
  <c r="D176"/>
  <c r="C176"/>
  <c r="C174" s="1"/>
  <c r="F175"/>
  <c r="E175"/>
  <c r="D174"/>
  <c r="F173"/>
  <c r="E173"/>
  <c r="F172"/>
  <c r="E172"/>
  <c r="F171"/>
  <c r="E171"/>
  <c r="F170"/>
  <c r="E170"/>
  <c r="F169"/>
  <c r="E169"/>
  <c r="F168"/>
  <c r="E168"/>
  <c r="F167"/>
  <c r="F166"/>
  <c r="F165"/>
  <c r="F164"/>
  <c r="E164"/>
  <c r="D163"/>
  <c r="E163" s="1"/>
  <c r="C163"/>
  <c r="F162"/>
  <c r="E162"/>
  <c r="F161"/>
  <c r="E161"/>
  <c r="F160"/>
  <c r="E160"/>
  <c r="F159"/>
  <c r="E159"/>
  <c r="F158"/>
  <c r="E158"/>
  <c r="F157"/>
  <c r="E157"/>
  <c r="F156"/>
  <c r="E156"/>
  <c r="D155"/>
  <c r="E155" s="1"/>
  <c r="C155"/>
  <c r="C154" s="1"/>
  <c r="C153"/>
  <c r="E153" s="1"/>
  <c r="C152"/>
  <c r="E152" s="1"/>
  <c r="D151"/>
  <c r="F148"/>
  <c r="F147"/>
  <c r="F146"/>
  <c r="F145"/>
  <c r="F144"/>
  <c r="D143"/>
  <c r="F143" s="1"/>
  <c r="C143"/>
  <c r="C142"/>
  <c r="F142" s="1"/>
  <c r="F141"/>
  <c r="F140"/>
  <c r="F139"/>
  <c r="F138"/>
  <c r="F137"/>
  <c r="F136"/>
  <c r="F135"/>
  <c r="F134"/>
  <c r="C133"/>
  <c r="F133" s="1"/>
  <c r="F132"/>
  <c r="E132"/>
  <c r="F131"/>
  <c r="E131"/>
  <c r="F130"/>
  <c r="D129"/>
  <c r="E129" s="1"/>
  <c r="C129"/>
  <c r="F128"/>
  <c r="F127"/>
  <c r="F126"/>
  <c r="E126"/>
  <c r="F125"/>
  <c r="E125"/>
  <c r="F124"/>
  <c r="E124"/>
  <c r="F123"/>
  <c r="E123"/>
  <c r="F122"/>
  <c r="E122"/>
  <c r="F121"/>
  <c r="E121"/>
  <c r="F120"/>
  <c r="E120"/>
  <c r="F119"/>
  <c r="F118"/>
  <c r="E118"/>
  <c r="F117"/>
  <c r="D116"/>
  <c r="E116" s="1"/>
  <c r="C116"/>
  <c r="F115"/>
  <c r="F114"/>
  <c r="E114"/>
  <c r="F113"/>
  <c r="F112"/>
  <c r="F111"/>
  <c r="D111"/>
  <c r="C111"/>
  <c r="F110"/>
  <c r="F109"/>
  <c r="F108"/>
  <c r="F107"/>
  <c r="F106"/>
  <c r="F105"/>
  <c r="F104"/>
  <c r="F103"/>
  <c r="D102"/>
  <c r="C102"/>
  <c r="C96" s="1"/>
  <c r="F101"/>
  <c r="F100"/>
  <c r="C99"/>
  <c r="F99" s="1"/>
  <c r="F98"/>
  <c r="F97"/>
  <c r="F95"/>
  <c r="E95"/>
  <c r="D94"/>
  <c r="E94" s="1"/>
  <c r="C94"/>
  <c r="F93"/>
  <c r="F92"/>
  <c r="E92"/>
  <c r="D91"/>
  <c r="C91"/>
  <c r="C87" s="1"/>
  <c r="F90"/>
  <c r="F89"/>
  <c r="D88"/>
  <c r="C88"/>
  <c r="F86"/>
  <c r="E86"/>
  <c r="F85"/>
  <c r="E85"/>
  <c r="F84"/>
  <c r="F83"/>
  <c r="F82"/>
  <c r="F81"/>
  <c r="F80"/>
  <c r="D79"/>
  <c r="C79"/>
  <c r="C78" s="1"/>
  <c r="C76" s="1"/>
  <c r="C71" s="1"/>
  <c r="F77"/>
  <c r="E77"/>
  <c r="F75"/>
  <c r="F74"/>
  <c r="E74"/>
  <c r="F73"/>
  <c r="D73"/>
  <c r="E73" s="1"/>
  <c r="C73"/>
  <c r="F72"/>
  <c r="D72"/>
  <c r="E72" s="1"/>
  <c r="C72"/>
  <c r="F70"/>
  <c r="E70"/>
  <c r="F69"/>
  <c r="E69"/>
  <c r="F68"/>
  <c r="E68"/>
  <c r="F67"/>
  <c r="E67"/>
  <c r="F66"/>
  <c r="D66"/>
  <c r="E66" s="1"/>
  <c r="C66"/>
  <c r="F65"/>
  <c r="D65"/>
  <c r="E65" s="1"/>
  <c r="C65"/>
  <c r="F64"/>
  <c r="E64"/>
  <c r="F63"/>
  <c r="E63"/>
  <c r="F62"/>
  <c r="E62"/>
  <c r="F61"/>
  <c r="F60"/>
  <c r="D59"/>
  <c r="E59" s="1"/>
  <c r="C59"/>
  <c r="F58"/>
  <c r="F57"/>
  <c r="E57"/>
  <c r="F56"/>
  <c r="E56"/>
  <c r="D55"/>
  <c r="C55"/>
  <c r="F55" s="1"/>
  <c r="F54"/>
  <c r="E54"/>
  <c r="F53"/>
  <c r="E53"/>
  <c r="E52"/>
  <c r="C52"/>
  <c r="F52" s="1"/>
  <c r="F51"/>
  <c r="E51"/>
  <c r="F50"/>
  <c r="E50"/>
  <c r="D49"/>
  <c r="E49" s="1"/>
  <c r="C49"/>
  <c r="F48"/>
  <c r="E48"/>
  <c r="F47"/>
  <c r="F46"/>
  <c r="E46"/>
  <c r="D45"/>
  <c r="C45"/>
  <c r="C44" s="1"/>
  <c r="D44"/>
  <c r="F42"/>
  <c r="D41"/>
  <c r="C41"/>
  <c r="F40"/>
  <c r="E40"/>
  <c r="D39"/>
  <c r="C39"/>
  <c r="F38"/>
  <c r="E38"/>
  <c r="F37"/>
  <c r="E37"/>
  <c r="D36"/>
  <c r="C36"/>
  <c r="F35"/>
  <c r="E35"/>
  <c r="D34"/>
  <c r="E34" s="1"/>
  <c r="C34"/>
  <c r="C33"/>
  <c r="F32"/>
  <c r="E32"/>
  <c r="D31"/>
  <c r="E31" s="1"/>
  <c r="C31"/>
  <c r="F30"/>
  <c r="F29"/>
  <c r="E29"/>
  <c r="D28"/>
  <c r="C28"/>
  <c r="F27"/>
  <c r="F26"/>
  <c r="E26"/>
  <c r="D25"/>
  <c r="E25" s="1"/>
  <c r="C25"/>
  <c r="F24"/>
  <c r="F23"/>
  <c r="E23"/>
  <c r="F22"/>
  <c r="F21"/>
  <c r="E21"/>
  <c r="D20"/>
  <c r="E20" s="1"/>
  <c r="C20"/>
  <c r="F18"/>
  <c r="E18"/>
  <c r="F17"/>
  <c r="E17"/>
  <c r="F16"/>
  <c r="E16"/>
  <c r="F15"/>
  <c r="E15"/>
  <c r="F14"/>
  <c r="E14"/>
  <c r="E13"/>
  <c r="D13"/>
  <c r="C13"/>
  <c r="F13" s="1"/>
  <c r="D12"/>
  <c r="F11"/>
  <c r="F10"/>
  <c r="E10"/>
  <c r="F9"/>
  <c r="E9"/>
  <c r="F8"/>
  <c r="E8"/>
  <c r="F7"/>
  <c r="E7"/>
  <c r="D6"/>
  <c r="D5" s="1"/>
  <c r="C6"/>
  <c r="C5" s="1"/>
  <c r="C4" l="1"/>
  <c r="E44"/>
  <c r="F45"/>
  <c r="C12"/>
  <c r="F12" s="1"/>
  <c r="E28"/>
  <c r="F31"/>
  <c r="F34"/>
  <c r="E36"/>
  <c r="E45"/>
  <c r="D87"/>
  <c r="E87" s="1"/>
  <c r="F152"/>
  <c r="F163"/>
  <c r="E174"/>
  <c r="E176"/>
  <c r="E192"/>
  <c r="D154"/>
  <c r="E154" s="1"/>
  <c r="E55"/>
  <c r="E6"/>
  <c r="F20"/>
  <c r="C19"/>
  <c r="E39"/>
  <c r="F41"/>
  <c r="F44"/>
  <c r="C43"/>
  <c r="F79"/>
  <c r="F88"/>
  <c r="E91"/>
  <c r="F102"/>
  <c r="F129"/>
  <c r="E189"/>
  <c r="F191"/>
  <c r="F202"/>
  <c r="F176"/>
  <c r="E5"/>
  <c r="D78"/>
  <c r="F5"/>
  <c r="F6"/>
  <c r="F25"/>
  <c r="F59"/>
  <c r="F91"/>
  <c r="D150"/>
  <c r="F153"/>
  <c r="F154"/>
  <c r="F155"/>
  <c r="F189"/>
  <c r="D19"/>
  <c r="F28"/>
  <c r="D33"/>
  <c r="F36"/>
  <c r="F39"/>
  <c r="D43"/>
  <c r="F49"/>
  <c r="F87"/>
  <c r="F94"/>
  <c r="D96"/>
  <c r="F116"/>
  <c r="C151"/>
  <c r="F174"/>
  <c r="E17" i="15"/>
  <c r="H12" i="14"/>
  <c r="E12" i="4" l="1"/>
  <c r="E19"/>
  <c r="F19"/>
  <c r="E96"/>
  <c r="F96"/>
  <c r="E43"/>
  <c r="F43"/>
  <c r="E78"/>
  <c r="F78"/>
  <c r="D76"/>
  <c r="E33"/>
  <c r="F33"/>
  <c r="F151"/>
  <c r="C150"/>
  <c r="C149" s="1"/>
  <c r="C206" s="1"/>
  <c r="E151"/>
  <c r="D149"/>
  <c r="E60" i="14"/>
  <c r="E57"/>
  <c r="E54"/>
  <c r="E48"/>
  <c r="E46"/>
  <c r="E43"/>
  <c r="E37"/>
  <c r="E33"/>
  <c r="E28"/>
  <c r="E20"/>
  <c r="E15"/>
  <c r="E6"/>
  <c r="E76" i="4" l="1"/>
  <c r="D71"/>
  <c r="F76"/>
  <c r="E150"/>
  <c r="F149"/>
  <c r="E149"/>
  <c r="F150"/>
  <c r="E62" i="14"/>
  <c r="H23"/>
  <c r="H24"/>
  <c r="F71" i="4" l="1"/>
  <c r="E71"/>
  <c r="D4"/>
  <c r="F54" i="14"/>
  <c r="C54"/>
  <c r="H56"/>
  <c r="E4" i="4" l="1"/>
  <c r="F4"/>
  <c r="D206"/>
  <c r="D12" i="15"/>
  <c r="E206" i="4" l="1"/>
  <c r="F206"/>
  <c r="E15" i="15"/>
  <c r="H10" i="14"/>
  <c r="C20" l="1"/>
  <c r="D10" i="15" l="1"/>
  <c r="D9" l="1"/>
  <c r="H40" i="14"/>
  <c r="F33"/>
  <c r="F60"/>
  <c r="D15" i="15" l="1"/>
  <c r="H61" i="14" l="1"/>
  <c r="H59"/>
  <c r="H58"/>
  <c r="H55"/>
  <c r="H53"/>
  <c r="H51"/>
  <c r="H50"/>
  <c r="H49"/>
  <c r="H47"/>
  <c r="H45"/>
  <c r="H44"/>
  <c r="H42"/>
  <c r="H41"/>
  <c r="H39"/>
  <c r="H38"/>
  <c r="H36"/>
  <c r="H35"/>
  <c r="H34"/>
  <c r="H32"/>
  <c r="H31"/>
  <c r="H30"/>
  <c r="H29"/>
  <c r="H27"/>
  <c r="H26"/>
  <c r="H25"/>
  <c r="H22"/>
  <c r="H21"/>
  <c r="H19"/>
  <c r="H18"/>
  <c r="H17"/>
  <c r="H8"/>
  <c r="H14"/>
  <c r="H11"/>
  <c r="H9"/>
  <c r="H7"/>
  <c r="H60"/>
  <c r="F17" i="15"/>
  <c r="F18"/>
  <c r="E19"/>
  <c r="E21"/>
  <c r="E14"/>
  <c r="E12"/>
  <c r="E10"/>
  <c r="D21"/>
  <c r="D19"/>
  <c r="D17"/>
  <c r="D14" s="1"/>
  <c r="D8" s="1"/>
  <c r="C60" i="14"/>
  <c r="F57"/>
  <c r="C57"/>
  <c r="F48"/>
  <c r="C48"/>
  <c r="F46"/>
  <c r="C46"/>
  <c r="F43"/>
  <c r="C43"/>
  <c r="F37"/>
  <c r="C37"/>
  <c r="D33"/>
  <c r="D62" s="1"/>
  <c r="C33"/>
  <c r="F28"/>
  <c r="C28"/>
  <c r="F20"/>
  <c r="F15"/>
  <c r="C15"/>
  <c r="F6"/>
  <c r="C6"/>
  <c r="C62" l="1"/>
  <c r="E9" i="15"/>
  <c r="E8" s="1"/>
  <c r="E7" s="1"/>
  <c r="H57" i="14"/>
  <c r="H46"/>
  <c r="H33"/>
  <c r="H54"/>
  <c r="H43"/>
  <c r="H48"/>
  <c r="H37"/>
  <c r="H28"/>
  <c r="H20"/>
  <c r="H15"/>
  <c r="H6"/>
  <c r="D7" i="15"/>
  <c r="F62" i="14"/>
  <c r="H62" l="1"/>
  <c r="F14" i="15"/>
</calcChain>
</file>

<file path=xl/sharedStrings.xml><?xml version="1.0" encoding="utf-8"?>
<sst xmlns="http://schemas.openxmlformats.org/spreadsheetml/2006/main" count="567" uniqueCount="493">
  <si>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</si>
  <si>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</si>
  <si>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</si>
  <si>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</si>
  <si>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</si>
  <si>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</si>
  <si>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</si>
  <si>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</si>
  <si>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</si>
  <si>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</si>
  <si>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</si>
  <si>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</si>
  <si>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</si>
  <si>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</si>
  <si>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</si>
  <si>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</si>
  <si>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</si>
  <si>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</si>
  <si>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</si>
  <si>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</si>
  <si>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</si>
  <si>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</si>
  <si>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</si>
  <si>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</si>
  <si>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</si>
  <si>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</si>
  <si>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</si>
  <si>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</si>
  <si>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</si>
  <si>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</si>
  <si>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</si>
  <si>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</si>
  <si>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</si>
  <si>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</si>
  <si>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</si>
  <si>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</si>
  <si>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</si>
  <si>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</si>
  <si>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</si>
  <si>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</si>
  <si>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</si>
  <si>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</si>
  <si>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</si>
  <si>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</si>
  <si>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</si>
  <si>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</si>
  <si>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</si>
  <si>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</si>
  <si>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</si>
  <si>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</si>
  <si>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</si>
  <si>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</si>
  <si>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</si>
  <si>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</si>
  <si>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</si>
  <si>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</si>
  <si>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</si>
  <si>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</si>
  <si>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</si>
  <si>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</si>
  <si>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</si>
  <si>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</si>
  <si>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</si>
  <si>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</si>
  <si>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</si>
  <si>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</si>
  <si>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</si>
  <si>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</si>
  <si>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</si>
  <si>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</si>
  <si>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</si>
  <si>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</si>
  <si>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</si>
  <si>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</si>
  <si>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</si>
  <si>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</si>
  <si>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</si>
  <si>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</si>
  <si>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</si>
  <si>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</si>
  <si>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</si>
  <si>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</si>
  <si>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</si>
  <si>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</si>
  <si>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</si>
  <si>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</si>
  <si>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</si>
  <si>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</si>
  <si>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</si>
  <si>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</si>
  <si>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</si>
  <si>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</si>
  <si>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</si>
  <si>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</si>
  <si>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</si>
  <si>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</si>
  <si>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</si>
  <si>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</si>
  <si>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</si>
  <si>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</si>
  <si>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</si>
  <si>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</si>
  <si>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</si>
  <si>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</si>
  <si>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</si>
  <si>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</si>
  <si>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</si>
  <si>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</si>
  <si>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</si>
  <si>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</si>
  <si>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</si>
  <si>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</si>
  <si>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</si>
  <si>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</si>
  <si>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</si>
  <si>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</si>
  <si>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</si>
  <si>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</si>
  <si>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</si>
  <si>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</si>
  <si>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</si>
  <si>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</si>
  <si>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</si>
  <si>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</si>
  <si>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</si>
  <si>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</si>
  <si>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</si>
  <si>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</si>
  <si>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</si>
  <si>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</si>
  <si>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</si>
  <si>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</si>
  <si>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</si>
  <si>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</si>
  <si>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</si>
  <si>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</si>
  <si>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</si>
  <si>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</si>
  <si>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</si>
  <si>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</si>
  <si>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</si>
  <si>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</si>
  <si>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</si>
  <si>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</si>
  <si>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</si>
  <si>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</si>
  <si>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</si>
  <si>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</si>
  <si>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</si>
  <si>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</si>
  <si>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</si>
  <si>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</si>
  <si>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</si>
  <si>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</si>
  <si>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</si>
  <si>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</si>
  <si>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</si>
  <si>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</si>
  <si>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</si>
  <si>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</si>
  <si>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</si>
  <si>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</si>
  <si>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</si>
  <si>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</si>
  <si>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</si>
  <si>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</si>
  <si>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</si>
  <si>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</si>
  <si>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</si>
  <si>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</si>
  <si>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</si>
  <si>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</si>
  <si>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</si>
  <si>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</si>
  <si>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</si>
  <si>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</si>
  <si>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</si>
  <si>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</si>
  <si>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</si>
  <si>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</si>
  <si>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</si>
  <si>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</si>
  <si>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</si>
  <si>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</si>
  <si>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</si>
  <si>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</si>
  <si>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</si>
  <si>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</si>
  <si>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</si>
  <si>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</si>
  <si>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</si>
  <si>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</si>
  <si>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</si>
  <si>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</si>
  <si>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</si>
  <si>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</si>
  <si>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</si>
  <si>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</si>
  <si>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</si>
  <si>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</si>
  <si>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</si>
  <si>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</si>
  <si>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</si>
  <si>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</si>
  <si>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</si>
  <si>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902  1  11  05024 04 0001  120 </t>
  </si>
  <si>
    <t>902  1  17  01040  04  0000  180</t>
  </si>
  <si>
    <t>100  1  03  02230  01  0000  110</t>
  </si>
  <si>
    <t>Доходы от продажи квартир, находящихся в собственности городских округов</t>
  </si>
  <si>
    <t>Рост, снижение (+, -) в тыс. руб.</t>
  </si>
  <si>
    <t>182  1  03  02100  01  0000  110</t>
  </si>
  <si>
    <t xml:space="preserve">Акцизы на пиво, производимое на территории Российской Федерации
</t>
  </si>
  <si>
    <t>182  1  05  01  011  01  0000  110</t>
  </si>
  <si>
    <t>182  1  05  01  021  01  0000  110</t>
  </si>
  <si>
    <t>182  1  05  01  050  01  1000  110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</si>
  <si>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</si>
  <si>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</si>
  <si>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</si>
  <si>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</si>
  <si>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</si>
  <si>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</si>
  <si>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</si>
  <si>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</si>
  <si>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</si>
  <si>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</si>
  <si>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</si>
  <si>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</si>
  <si>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</si>
  <si>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</si>
  <si>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</si>
  <si>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</si>
  <si>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</si>
  <si>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</si>
  <si>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Сумма бюджетных назначений на 2020 год (в тыс.руб.)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</si>
  <si>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</si>
  <si>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</si>
  <si>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</si>
  <si>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</si>
  <si>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</si>
  <si>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902  1  11  09044  04  0008  120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</si>
  <si>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рекламной конструкции, а также плата за право на заключение указанных договоров)</t>
  </si>
  <si>
    <t>902  1  11  09044  04  0005  120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</si>
  <si>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размещение нестационарного торгового объекта, а также плата за право на заключение указанных договоров)</t>
  </si>
  <si>
    <t>902  1  11  09044  04  0004  120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</si>
  <si>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</si>
  <si>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Плата за размещение отходов производства</t>
  </si>
  <si>
    <t>048  1  12  01042  01  6000  120</t>
  </si>
  <si>
    <t>000  1  13  02994  04  0000  130</t>
  </si>
  <si>
    <t>037  1 16   01053  01  0000 140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</si>
  <si>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</si>
  <si>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</si>
  <si>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</si>
  <si>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</si>
  <si>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</si>
  <si>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</si>
  <si>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</si>
  <si>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037 1  16  07090  04  0000  140</t>
  </si>
  <si>
    <t>901 1  16  07090  04  0000  140</t>
  </si>
  <si>
    <t>000 1 16  10100  04  0000 140</t>
  </si>
  <si>
    <t>901 1 16  10100  04  0000 140</t>
  </si>
  <si>
    <t xml:space="preserve"> 045  1 16 11050 01 0000 140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</si>
  <si>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</si>
  <si>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000  1 16  10123  01 0000 140</t>
  </si>
  <si>
    <t>037  1 16  10123  01 0000 140</t>
  </si>
  <si>
    <t>141  1 16  10123  01 0000 140</t>
  </si>
  <si>
    <t>182  1 16  10123  01 0000 140</t>
  </si>
  <si>
    <t>321  1 16  10123  01 0000 140</t>
  </si>
  <si>
    <t>182  1 16  10129  01 0000 140</t>
  </si>
  <si>
    <t>919  2  02  15002  04  0000  150</t>
  </si>
  <si>
    <t xml:space="preserve">Дотации бюджетам городских округов на поддержку мер по обеспечению сбалансированности бюджетов
</t>
  </si>
  <si>
    <t>000  2  02  29999 04  0000  150</t>
  </si>
  <si>
    <t>Прочие субсидии бюджетам городских округов</t>
  </si>
  <si>
    <t>906  2  02  29999 04  0000  150</t>
  </si>
  <si>
    <t>Субсидии 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</si>
  <si>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</si>
  <si>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</si>
  <si>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</si>
  <si>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</si>
  <si>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</si>
  <si>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000  2  19  00000  04  0000  150</t>
  </si>
  <si>
    <t>901  2  19  60010  04  0000  150</t>
  </si>
  <si>
    <t>906  2  19  60010  04  0000  150</t>
  </si>
  <si>
    <t>Объем средств по решению о бюджете на 2020 год, тыс. руб.</t>
  </si>
  <si>
    <t>Объем средств по решению о бюджете на 2020 год  в тысячах рублей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</si>
  <si>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</si>
  <si>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</si>
  <si>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901  1  13  02994  04  0001  130</t>
  </si>
  <si>
    <t>906  1  13  02994  04  0001  130</t>
  </si>
  <si>
    <t>906  1  13  02994  04  0006  130</t>
  </si>
  <si>
    <t>902  1  14  02042  04  0000  410</t>
  </si>
  <si>
    <t>902  1  14  02043  04  0002  410</t>
  </si>
  <si>
    <t>000  1 16   01073  01  0000 140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</si>
  <si>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</si>
  <si>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019  1 16   01073  01  0000 140</t>
  </si>
  <si>
    <t>037  1 16   01073  01  0000 140</t>
  </si>
  <si>
    <t>019  1 16   01153  01  0000 140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</si>
  <si>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</si>
  <si>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</si>
  <si>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</si>
  <si>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037  1 16   01193  01  0000 140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</si>
  <si>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</si>
  <si>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000  1 16   01203  01  0000 140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</si>
  <si>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</si>
  <si>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019  1 16   01203  01  0000 140</t>
  </si>
  <si>
    <t>037 1 16   01203  01  0000 140</t>
  </si>
  <si>
    <t>913 1  16  07090  04  0000  140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</si>
  <si>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</si>
  <si>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188  1 16  10123  01 0000 140</t>
  </si>
  <si>
    <t>901  1 16  10123  01 0000 140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</si>
  <si>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</si>
  <si>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901  1 16  11064  01 0000 140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</si>
  <si>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</si>
  <si>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Прочие неналоговые доходы бюджетов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</si>
  <si>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</si>
  <si>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</si>
  <si>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</si>
  <si>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</si>
  <si>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</si>
  <si>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901  2  02  20302  04  0000  150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</si>
  <si>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</si>
  <si>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908  2  02  25519 04  0000  150</t>
  </si>
  <si>
    <t xml:space="preserve">Субсидия бюджетам городских округов на поддержку отрасли культуры
</t>
  </si>
  <si>
    <t>901  2  02  25520 04  0000  150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</si>
  <si>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</si>
  <si>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901  2  02  25576 04  0000  150</t>
  </si>
  <si>
    <t xml:space="preserve">Субсидии бюджетам городских округов на обеспечение комплексного развития сельских территорий
</t>
  </si>
  <si>
    <t xml:space="preserve">Субсидии бюджетам городских округов на реализацию мероприятий по обеспечению жильем молодых семей
</t>
  </si>
  <si>
    <t>901  2  02  29999 04  0000  150</t>
  </si>
  <si>
    <t>Субсидии  на  разработку документации по планировке территории</t>
  </si>
  <si>
    <t>Субсидии  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</si>
  <si>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Прочие безвозмездные поступления в бюджеты городских округов</t>
  </si>
  <si>
    <t>Лесное  хозяйство</t>
  </si>
  <si>
    <t>Акцизы по подакцизным товарам (продукции), производимым на территории Российской Федерации</t>
  </si>
  <si>
    <t>908  1 13  02994  04  0001  130</t>
  </si>
  <si>
    <t>912  1  13  02994  04  0001  130</t>
  </si>
  <si>
    <t>901  1  13  02994  04  0007  130</t>
  </si>
  <si>
    <t>000  1 16   01063  01  0000 140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</si>
  <si>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</si>
  <si>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019  1 16   01063  01  0000 140</t>
  </si>
  <si>
    <t>037  1 16   01063  01  0000 140</t>
  </si>
  <si>
    <t>901  1 16   01074  01  0000 140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</si>
  <si>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</si>
  <si>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</si>
  <si>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</si>
  <si>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902 1 16  10032  04  0000 140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</si>
  <si>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</si>
  <si>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919 1 16  10100  04  0000 140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</si>
  <si>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</si>
  <si>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</si>
  <si>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</si>
  <si>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000 1  03  02000  01  0000  110</t>
  </si>
  <si>
    <t>902  1  11  05012  04  0002  120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</si>
  <si>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(средства от продажи права на заключение договоров аренды указанных земельных участков)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</si>
  <si>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</si>
  <si>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902  1  11  05074  04  0004  120</t>
  </si>
  <si>
    <t>Доходы от сдачи в аренду имущества, составляющего казну городских округов (за исключением земельных участков)  (плата за пользование жилыми помещениями (плата за наём) муниципального жилищного фонда)</t>
  </si>
  <si>
    <t>902  1  11  09044  04  0001  120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</si>
  <si>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договорам на установку и эксплуатацию рекламных конструкций)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</si>
  <si>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</si>
  <si>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 xml:space="preserve">Прочие доходы от компенсации затрат бюджетов городских округов (в части возврата дебиторской задолженности прошлых лет)
</t>
  </si>
  <si>
    <t>Прочие доходы от компенсации затрат бюджетов городских округов  (в части возврата дебиторской задолженности прошлых лет)</t>
  </si>
  <si>
    <t>Прочие доходы от компенсации затрат бюджетов городских округов (в части возврата дебиторской задолженности прошлых лет)</t>
  </si>
  <si>
    <t>913  1  13  02994  04  0001  130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</si>
  <si>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</si>
  <si>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</si>
  <si>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01911601193010000140</t>
  </si>
  <si>
    <t>90111610032040000140</t>
  </si>
  <si>
    <t>906  1  17  01040  04  0000  180</t>
  </si>
  <si>
    <t>Невыясненные поступления</t>
  </si>
  <si>
    <t>029  1  17  05040  04  0000  180</t>
  </si>
  <si>
    <t>901  2  02  29990 04  0000  150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</si>
  <si>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</si>
  <si>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из областного бюджета, предоставление которых предусмотрено государственной программой Свердловской области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2019 году</t>
  </si>
  <si>
    <t>000  2  02  40000  00  0000  150</t>
  </si>
  <si>
    <t>Иные межбюджетные трансферты</t>
  </si>
  <si>
    <t>901  2  02  49999  04  0000  150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</si>
  <si>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</si>
  <si>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908  2  02  49999  00  0000  150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</si>
  <si>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</si>
  <si>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</si>
  <si>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</si>
  <si>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</si>
  <si>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 xml:space="preserve"> по состоянию на 01.06.2020 года</t>
  </si>
  <si>
    <t>Исполнено    на 01.06.2020г., в тыс. руб.</t>
  </si>
  <si>
    <t>на 01.06.2020 г.</t>
  </si>
  <si>
    <t>Исполнение на 01.06.2020г., в тысячах рублей</t>
  </si>
  <si>
    <t>на  01.06.2020 г.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</si>
  <si>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2 844,62 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</si>
  <si>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01.06.2020 г.</t>
  </si>
  <si>
    <t>Сумма фактического поступления на 01.06.2020 г. (в тыс.руб.)</t>
  </si>
  <si>
    <t>182  1  01  02000  01  0000  110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</si>
  <si>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</si>
  <si>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</si>
  <si>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</si>
  <si>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</si>
  <si>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182  1  01  02050  01  2100  110</t>
  </si>
  <si>
    <t>0</t>
  </si>
  <si>
    <t>000  1  03  02240  01  0000  110</t>
  </si>
  <si>
    <t>000  1  03  02250  01  0000  110</t>
  </si>
  <si>
    <t>000  1  03  02260  01  0000  110</t>
  </si>
  <si>
    <t>182  1  05  01 000  00  0000  110</t>
  </si>
  <si>
    <t xml:space="preserve"> 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</si>
  <si>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</si>
  <si>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182 1 050  10 120 11 000 110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</si>
  <si>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</si>
  <si>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182  1  05  02000  02  0000  110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</si>
  <si>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</si>
  <si>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</si>
  <si>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</si>
  <si>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182  1  05  03020  01  0000  110</t>
  </si>
  <si>
    <t>Единый сельскохозяйственный налог (за налоговые периоды, истекшие до 1 января 2011 года)</t>
  </si>
  <si>
    <t>182  1  06  01000  00  0000  110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</si>
  <si>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</si>
  <si>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</si>
  <si>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</si>
  <si>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</si>
  <si>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</si>
  <si>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</si>
  <si>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</si>
  <si>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</si>
  <si>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</si>
  <si>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</si>
  <si>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</si>
  <si>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(доходы, получаемые в виде арендной платы за указанные земельные участки)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</si>
  <si>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</si>
  <si>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</si>
  <si>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</si>
  <si>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</si>
  <si>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</si>
  <si>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</si>
  <si>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000  1  11  05074  00  0000  120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</si>
  <si>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</si>
  <si>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</si>
  <si>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</si>
  <si>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</si>
  <si>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</si>
  <si>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</si>
  <si>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048  1  12  01000  01  0000  120</t>
  </si>
  <si>
    <t>Плата за размещение твердых коммунальных отходов</t>
  </si>
  <si>
    <t>000  1  13  01994  04  0004  130</t>
  </si>
  <si>
    <t>908  1  13  01994  04  0004  130</t>
  </si>
  <si>
    <t>00  1  13  02000  00  0000  130</t>
  </si>
  <si>
    <t xml:space="preserve">Прочие доходы от компенсации затрат бюджетов городских округов </t>
  </si>
  <si>
    <t>000  1  13  02994  04  0001  130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</si>
  <si>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</si>
  <si>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902  1  14  02043  04  0000  410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</si>
  <si>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</si>
  <si>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</si>
  <si>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имущества,)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</si>
  <si>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</si>
  <si>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</si>
  <si>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</si>
  <si>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01911601053010000140</t>
  </si>
  <si>
    <t>037 1 16 01053 01 0000 140</t>
  </si>
  <si>
    <t xml:space="preserve"> 037 1 16 01063 01 0000 140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</si>
  <si>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</si>
  <si>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037 1 16 01073 01 0000 140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</si>
  <si>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</si>
  <si>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037 1 16 01123 01 0000 140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</si>
  <si>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</si>
  <si>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037 1 16 01193 01 0000 140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</si>
  <si>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</si>
  <si>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037 1 16 01203 01 0000 140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</si>
  <si>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</si>
  <si>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037 1 16 10123 01 0000 140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</si>
  <si>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</si>
  <si>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000  1  17  05040  04  0000  180</t>
  </si>
  <si>
    <t xml:space="preserve">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</si>
  <si>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
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</si>
  <si>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</si>
  <si>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 xml:space="preserve"> 901 2 02  25497  04  0000  150
</t>
  </si>
  <si>
    <t>Субсидии из областного бюджета местному бюджету, предоставление которых предусмотрено государственной программой Свердловской области «Реализация молодежной политики и патриотического воспитания граждан в Свердловской области до 2024 года» на осуществление работы с молодежью в 2019 году</t>
  </si>
  <si>
    <t>Субсидии на реализацию мероприятий по поэтапному внедрению Всероссийского физкультурно-спортивного комплекса «Готов к труду и обороне»  (ГТО)</t>
  </si>
  <si>
    <t xml:space="preserve">Субсидии на создание и обеспечение деятельности молодежных «коворкинг-центров» </t>
  </si>
  <si>
    <t>Субсидии на организацию военно-патриотического воспитания и допризывной подготовки молодых граждан</t>
  </si>
  <si>
    <t xml:space="preserve">Субвенции бюджетам бюджетной системы Российской Федерации
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</si>
  <si>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</si>
  <si>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</si>
  <si>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</si>
  <si>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</si>
  <si>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</si>
  <si>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</si>
  <si>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</si>
  <si>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</si>
  <si>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</si>
  <si>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Межбюджетные трансферты  на организацию электро-, тепло-, газо- и водоснабжения населения, водоотведения, снабжения населения топливом
</t>
  </si>
  <si>
    <t>000  2  07  04000  04  0000  180</t>
  </si>
  <si>
    <t>901  2  07  04050  04  0000  180</t>
  </si>
  <si>
    <t>000  2  18  04010  04  0000  150</t>
  </si>
  <si>
    <t>906  2  18  04010  04  0000  150</t>
  </si>
  <si>
    <t>908  2  18  04020  04  0000  150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</si>
  <si>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</si>
  <si>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908  2  19  60010  04  0000  150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</si>
</sst>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000"/>
    <numFmt numFmtId="166" formatCode="#,##0.0"/>
    <numFmt numFmtId="167" formatCode="0.0%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b/>
      <sz val="9"/>
      <name val="Times New Roman"/>
      <family val="1"/>
      <charset val="204"/>
    </font>
    <font>
      <sz val="14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7.5"/>
      <name val="Times New Roman"/>
      <family val="1"/>
      <charset val="204"/>
    </font>
    <font>
      <sz val="8"/>
      <name val="Arial Cyr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2" fillId="2" borderId="4"/>
    <xf numFmtId="4" fontId="33" fillId="0" borderId="5">
      <alignment horizontal="right" vertical="top" shrinkToFit="1"/>
    </xf>
    <xf numFmtId="0" fontId="36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/>
    <xf numFmtId="0" fontId="2" fillId="0" borderId="0" xfId="0" applyFont="1"/>
    <xf numFmtId="0" fontId="11" fillId="0" borderId="0" xfId="0" applyFont="1"/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justify"/>
    </xf>
    <xf numFmtId="0" fontId="9" fillId="0" borderId="1" xfId="0" applyFont="1" applyBorder="1"/>
    <xf numFmtId="164" fontId="9" fillId="0" borderId="1" xfId="0" applyNumberFormat="1" applyFont="1" applyBorder="1"/>
    <xf numFmtId="165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vertical="justify" wrapText="1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/>
    <xf numFmtId="0" fontId="0" fillId="0" borderId="0" xfId="0" applyAlignment="1">
      <alignment wrapText="1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justify"/>
    </xf>
    <xf numFmtId="164" fontId="9" fillId="0" borderId="0" xfId="0" applyNumberFormat="1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165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vertical="justify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164" fontId="12" fillId="0" borderId="0" xfId="0" applyNumberFormat="1" applyFont="1" applyFill="1" applyBorder="1"/>
    <xf numFmtId="0" fontId="12" fillId="0" borderId="0" xfId="0" applyFont="1" applyBorder="1"/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justify" wrapText="1"/>
    </xf>
    <xf numFmtId="0" fontId="9" fillId="0" borderId="1" xfId="0" applyFont="1" applyBorder="1" applyAlignment="1">
      <alignment vertical="top"/>
    </xf>
    <xf numFmtId="165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justify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Fill="1" applyBorder="1"/>
    <xf numFmtId="165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justify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0" fontId="12" fillId="0" borderId="1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/>
    </xf>
    <xf numFmtId="0" fontId="14" fillId="0" borderId="0" xfId="0" applyFont="1"/>
    <xf numFmtId="0" fontId="12" fillId="0" borderId="0" xfId="0" applyFont="1" applyFill="1" applyBorder="1" applyAlignment="1">
      <alignment vertical="justify" wrapText="1"/>
    </xf>
    <xf numFmtId="0" fontId="14" fillId="0" borderId="0" xfId="0" applyFont="1" applyBorder="1"/>
    <xf numFmtId="165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" xfId="0" applyFont="1" applyFill="1" applyBorder="1"/>
    <xf numFmtId="0" fontId="16" fillId="0" borderId="1" xfId="0" applyFont="1" applyFill="1" applyBorder="1" applyAlignment="1">
      <alignment vertical="justify"/>
    </xf>
    <xf numFmtId="0" fontId="9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9" fillId="0" borderId="0" xfId="0" applyFont="1" applyFill="1" applyBorder="1" applyAlignment="1"/>
    <xf numFmtId="0" fontId="17" fillId="0" borderId="0" xfId="1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top" wrapText="1" indent="2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167" fontId="25" fillId="0" borderId="2" xfId="0" applyNumberFormat="1" applyFont="1" applyBorder="1" applyAlignment="1">
      <alignment horizontal="center" vertical="top"/>
    </xf>
    <xf numFmtId="167" fontId="25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/>
    </xf>
    <xf numFmtId="166" fontId="17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/>
    <xf numFmtId="4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/>
    <xf numFmtId="4" fontId="9" fillId="0" borderId="1" xfId="0" applyNumberFormat="1" applyFont="1" applyFill="1" applyBorder="1" applyAlignment="1">
      <alignment vertical="top"/>
    </xf>
    <xf numFmtId="4" fontId="29" fillId="0" borderId="1" xfId="0" applyNumberFormat="1" applyFont="1" applyBorder="1" applyAlignment="1">
      <alignment horizontal="right" vertical="top" wrapText="1"/>
    </xf>
    <xf numFmtId="4" fontId="25" fillId="0" borderId="1" xfId="0" applyNumberFormat="1" applyFont="1" applyBorder="1" applyAlignment="1">
      <alignment horizontal="right" vertical="top" wrapText="1"/>
    </xf>
    <xf numFmtId="4" fontId="25" fillId="0" borderId="1" xfId="0" applyNumberFormat="1" applyFont="1" applyBorder="1" applyAlignment="1">
      <alignment vertical="top"/>
    </xf>
    <xf numFmtId="4" fontId="25" fillId="0" borderId="2" xfId="0" applyNumberFormat="1" applyFont="1" applyBorder="1" applyAlignment="1">
      <alignment horizontal="right" vertical="top"/>
    </xf>
    <xf numFmtId="4" fontId="25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/>
    <xf numFmtId="166" fontId="12" fillId="0" borderId="1" xfId="0" applyNumberFormat="1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4" fillId="0" borderId="0" xfId="0" applyNumberFormat="1" applyFont="1"/>
    <xf numFmtId="4" fontId="29" fillId="0" borderId="1" xfId="0" applyNumberFormat="1" applyFont="1" applyFill="1" applyBorder="1" applyAlignment="1">
      <alignment horizontal="right"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35" fillId="0" borderId="0" xfId="1" applyFont="1" applyFill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4" fontId="3" fillId="0" borderId="1" xfId="3" applyNumberFormat="1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4" fontId="2" fillId="0" borderId="1" xfId="3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 shrinkToFit="1"/>
    </xf>
    <xf numFmtId="0" fontId="2" fillId="0" borderId="1" xfId="9" applyNumberFormat="1" applyFont="1" applyFill="1" applyBorder="1" applyAlignment="1" applyProtection="1">
      <alignment vertical="top" wrapText="1"/>
    </xf>
    <xf numFmtId="0" fontId="2" fillId="0" borderId="1" xfId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 shrinkToFit="1"/>
    </xf>
    <xf numFmtId="0" fontId="39" fillId="0" borderId="1" xfId="9" applyNumberFormat="1" applyFont="1" applyFill="1" applyBorder="1" applyAlignment="1" applyProtection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49" fontId="40" fillId="0" borderId="1" xfId="0" applyNumberFormat="1" applyFont="1" applyFill="1" applyBorder="1" applyAlignment="1">
      <alignment vertical="top" wrapText="1"/>
    </xf>
    <xf numFmtId="4" fontId="40" fillId="0" borderId="1" xfId="3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" fontId="40" fillId="0" borderId="1" xfId="0" applyNumberFormat="1" applyFont="1" applyFill="1" applyBorder="1" applyAlignment="1">
      <alignment vertical="top" wrapText="1"/>
    </xf>
    <xf numFmtId="0" fontId="2" fillId="0" borderId="1" xfId="3" applyNumberFormat="1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 wrapText="1" shrinkToFit="1"/>
    </xf>
    <xf numFmtId="0" fontId="2" fillId="0" borderId="1" xfId="10" applyFont="1" applyFill="1" applyBorder="1" applyAlignment="1">
      <alignment vertical="top" wrapText="1"/>
    </xf>
    <xf numFmtId="0" fontId="2" fillId="0" borderId="1" xfId="8" applyNumberFormat="1" applyFont="1" applyFill="1" applyBorder="1" applyAlignment="1">
      <alignment vertical="top" wrapText="1" shrinkToFit="1"/>
    </xf>
    <xf numFmtId="0" fontId="17" fillId="0" borderId="1" xfId="1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40" fillId="0" borderId="1" xfId="3" applyFont="1" applyFill="1" applyBorder="1" applyAlignment="1">
      <alignment vertical="top" wrapText="1"/>
    </xf>
    <xf numFmtId="0" fontId="9" fillId="0" borderId="1" xfId="3" applyFont="1" applyFill="1" applyBorder="1" applyAlignment="1">
      <alignment vertical="top" wrapText="1"/>
    </xf>
    <xf numFmtId="0" fontId="34" fillId="0" borderId="1" xfId="1" applyFont="1" applyFill="1" applyBorder="1" applyAlignment="1">
      <alignment vertical="top" wrapText="1"/>
    </xf>
    <xf numFmtId="4" fontId="34" fillId="0" borderId="1" xfId="1" applyNumberFormat="1" applyFont="1" applyFill="1" applyBorder="1" applyAlignment="1">
      <alignment vertical="top" wrapText="1"/>
    </xf>
    <xf numFmtId="4" fontId="38" fillId="0" borderId="1" xfId="1" applyNumberFormat="1" applyFont="1" applyFill="1" applyBorder="1" applyAlignment="1">
      <alignment vertical="top" wrapText="1"/>
    </xf>
    <xf numFmtId="4" fontId="37" fillId="0" borderId="1" xfId="1" applyNumberFormat="1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vertical="top" wrapText="1"/>
    </xf>
    <xf numFmtId="1" fontId="2" fillId="0" borderId="1" xfId="3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vertical="top" wrapText="1"/>
    </xf>
    <xf numFmtId="49" fontId="2" fillId="0" borderId="1" xfId="8" applyNumberFormat="1" applyFont="1" applyFill="1" applyBorder="1" applyAlignment="1" applyProtection="1">
      <alignment vertical="top" wrapText="1"/>
    </xf>
    <xf numFmtId="49" fontId="2" fillId="0" borderId="1" xfId="8" applyNumberFormat="1" applyFont="1" applyFill="1" applyBorder="1" applyAlignment="1" applyProtection="1">
      <alignment vertical="top" wrapText="1" shrinkToFit="1"/>
    </xf>
    <xf numFmtId="0" fontId="17" fillId="0" borderId="1" xfId="3" applyFont="1" applyFill="1" applyBorder="1" applyAlignment="1">
      <alignment vertical="top" wrapText="1"/>
    </xf>
    <xf numFmtId="0" fontId="34" fillId="0" borderId="1" xfId="3" applyFont="1" applyFill="1" applyBorder="1" applyAlignment="1">
      <alignment vertical="top" wrapText="1"/>
    </xf>
    <xf numFmtId="0" fontId="6" fillId="0" borderId="1" xfId="3" applyFont="1" applyFill="1" applyBorder="1" applyAlignment="1">
      <alignment vertical="top" wrapText="1"/>
    </xf>
    <xf numFmtId="4" fontId="2" fillId="0" borderId="1" xfId="8" applyNumberFormat="1" applyFont="1" applyFill="1" applyBorder="1" applyAlignment="1">
      <alignment vertical="top" wrapText="1" shrinkToFit="1"/>
    </xf>
  </cellXfs>
  <cellStyles count="11"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workbookViewId="0">
      <selection activeCell="I209" sqref="I209"/>
    </sheetView>
  </sheetViews>
  <sheetFormatPr defaultRowHeight="15"/>
  <cols>
    <col min="1" max="1" width="28.140625" style="64" customWidth="1"/>
    <col min="2" max="2" width="36" style="64" customWidth="1"/>
    <col min="3" max="3" width="12.28515625" style="64" customWidth="1"/>
    <col min="4" max="4" width="11.7109375" style="64" customWidth="1"/>
    <col min="5" max="5" width="11.28515625" style="64" customWidth="1"/>
    <col min="6" max="6" width="12.42578125" style="64" customWidth="1"/>
    <col min="7" max="16384" width="9.140625" style="64"/>
  </cols>
  <sheetData>
    <row r="1" spans="1:6" ht="18" customHeight="1">
      <c r="A1" s="121" t="s">
        <v>388</v>
      </c>
      <c r="B1" s="121"/>
      <c r="C1" s="121"/>
      <c r="D1" s="121"/>
      <c r="E1" s="121"/>
      <c r="F1" s="121"/>
    </row>
    <row r="2" spans="1:6" ht="60">
      <c r="A2" s="146" t="s">
        <v>0</v>
      </c>
      <c r="B2" s="146" t="s">
        <v>1</v>
      </c>
      <c r="C2" s="147" t="s">
        <v>233</v>
      </c>
      <c r="D2" s="148" t="s">
        <v>389</v>
      </c>
      <c r="E2" s="149" t="s">
        <v>2</v>
      </c>
      <c r="F2" s="147" t="s">
        <v>209</v>
      </c>
    </row>
    <row r="3" spans="1:6">
      <c r="A3" s="128">
        <v>1</v>
      </c>
      <c r="B3" s="128">
        <v>2</v>
      </c>
      <c r="C3" s="150">
        <v>3</v>
      </c>
      <c r="D3" s="150">
        <v>4</v>
      </c>
      <c r="E3" s="150">
        <v>5</v>
      </c>
      <c r="F3" s="150">
        <v>6</v>
      </c>
    </row>
    <row r="4" spans="1:6" ht="30" customHeight="1">
      <c r="A4" s="122" t="s">
        <v>3</v>
      </c>
      <c r="B4" s="122" t="s">
        <v>4</v>
      </c>
      <c r="C4" s="123">
        <f>SUM(C5+C12+C19+C33+C39+C41+C43+C65+C71+C87+C96+C142)</f>
        <v>519472.85000000003</v>
      </c>
      <c r="D4" s="123">
        <f>SUM(D5+D12+D19+D33+D39+D41+D43+D65+D71+D87+D96+D142)</f>
        <v>178446.29999999996</v>
      </c>
      <c r="E4" s="123">
        <f t="shared" ref="E4:E67" si="0">D4/C4*100</f>
        <v>34.351419905775629</v>
      </c>
      <c r="F4" s="143">
        <f>D4-C4</f>
        <v>-341026.55000000005</v>
      </c>
    </row>
    <row r="5" spans="1:6" ht="24" customHeight="1">
      <c r="A5" s="122" t="s">
        <v>5</v>
      </c>
      <c r="B5" s="122" t="s">
        <v>6</v>
      </c>
      <c r="C5" s="123">
        <f>SUM(C6)</f>
        <v>351202.69</v>
      </c>
      <c r="D5" s="123">
        <f>SUM(D6)</f>
        <v>122982.27999999998</v>
      </c>
      <c r="E5" s="123">
        <f t="shared" si="0"/>
        <v>35.017465270553586</v>
      </c>
      <c r="F5" s="143">
        <f t="shared" ref="F5:F68" si="1">D5-C5</f>
        <v>-228220.41000000003</v>
      </c>
    </row>
    <row r="6" spans="1:6" ht="23.25" customHeight="1">
      <c r="A6" s="122" t="s">
        <v>390</v>
      </c>
      <c r="B6" s="122" t="s">
        <v>7</v>
      </c>
      <c r="C6" s="123">
        <f>SUM(C7:C10)</f>
        <v>351202.69</v>
      </c>
      <c r="D6" s="123">
        <f>SUM(D7:D11)</f>
        <v>122982.27999999998</v>
      </c>
      <c r="E6" s="123">
        <f t="shared" si="0"/>
        <v>35.017465270553586</v>
      </c>
      <c r="F6" s="143">
        <f t="shared" si="1"/>
        <v>-228220.41000000003</v>
      </c>
    </row>
    <row r="7" spans="1:6" ht="93.75" customHeight="1">
      <c r="A7" s="124" t="s">
        <v>8</v>
      </c>
      <c r="B7" s="124" t="s">
        <v>391</v>
      </c>
      <c r="C7" s="125">
        <v>341632.69</v>
      </c>
      <c r="D7" s="126">
        <v>121268.12</v>
      </c>
      <c r="E7" s="125">
        <f t="shared" si="0"/>
        <v>35.496638216910682</v>
      </c>
      <c r="F7" s="131">
        <f t="shared" si="1"/>
        <v>-220364.57</v>
      </c>
    </row>
    <row r="8" spans="1:6" ht="147" customHeight="1">
      <c r="A8" s="124" t="s">
        <v>9</v>
      </c>
      <c r="B8" s="124" t="s">
        <v>392</v>
      </c>
      <c r="C8" s="125">
        <v>1049.5899999999999</v>
      </c>
      <c r="D8" s="126">
        <v>479.75</v>
      </c>
      <c r="E8" s="125">
        <f t="shared" si="0"/>
        <v>45.708324202783942</v>
      </c>
      <c r="F8" s="131">
        <f t="shared" si="1"/>
        <v>-569.83999999999992</v>
      </c>
    </row>
    <row r="9" spans="1:6" ht="57" customHeight="1">
      <c r="A9" s="124" t="s">
        <v>10</v>
      </c>
      <c r="B9" s="124" t="s">
        <v>393</v>
      </c>
      <c r="C9" s="125">
        <v>3680.22</v>
      </c>
      <c r="D9" s="126">
        <v>620.12</v>
      </c>
      <c r="E9" s="125">
        <f t="shared" si="0"/>
        <v>16.850079614805637</v>
      </c>
      <c r="F9" s="131">
        <f t="shared" si="1"/>
        <v>-3060.1</v>
      </c>
    </row>
    <row r="10" spans="1:6" ht="109.5" customHeight="1">
      <c r="A10" s="124" t="s">
        <v>11</v>
      </c>
      <c r="B10" s="124" t="s">
        <v>394</v>
      </c>
      <c r="C10" s="125">
        <v>4840.1899999999996</v>
      </c>
      <c r="D10" s="126">
        <v>614.29</v>
      </c>
      <c r="E10" s="125">
        <f t="shared" si="0"/>
        <v>12.691443930920068</v>
      </c>
      <c r="F10" s="131">
        <f t="shared" si="1"/>
        <v>-4225.8999999999996</v>
      </c>
    </row>
    <row r="11" spans="1:6" ht="75" customHeight="1">
      <c r="A11" s="151" t="s">
        <v>395</v>
      </c>
      <c r="B11" s="127" t="s">
        <v>349</v>
      </c>
      <c r="C11" s="158" t="s">
        <v>396</v>
      </c>
      <c r="D11" s="126">
        <v>0</v>
      </c>
      <c r="E11" s="125">
        <v>0</v>
      </c>
      <c r="F11" s="131">
        <f t="shared" si="1"/>
        <v>0</v>
      </c>
    </row>
    <row r="12" spans="1:6" ht="49.5" customHeight="1">
      <c r="A12" s="122" t="s">
        <v>12</v>
      </c>
      <c r="B12" s="122" t="s">
        <v>13</v>
      </c>
      <c r="C12" s="123">
        <f>SUM(C13)</f>
        <v>41391</v>
      </c>
      <c r="D12" s="123">
        <f>SUM(D13)</f>
        <v>14851.689999999999</v>
      </c>
      <c r="E12" s="123">
        <f t="shared" si="0"/>
        <v>35.881447657703362</v>
      </c>
      <c r="F12" s="143">
        <f t="shared" si="1"/>
        <v>-26539.31</v>
      </c>
    </row>
    <row r="13" spans="1:6" s="111" customFormat="1" ht="37.5" customHeight="1">
      <c r="A13" s="124" t="s">
        <v>350</v>
      </c>
      <c r="B13" s="124" t="s">
        <v>332</v>
      </c>
      <c r="C13" s="125">
        <f>SUM(C14+C15+C16+C17+C18)</f>
        <v>41391</v>
      </c>
      <c r="D13" s="125">
        <f>SUM(D14+D15+D16+D17+D18)</f>
        <v>14851.689999999999</v>
      </c>
      <c r="E13" s="125">
        <f t="shared" si="0"/>
        <v>35.881447657703362</v>
      </c>
      <c r="F13" s="131">
        <f t="shared" si="1"/>
        <v>-26539.31</v>
      </c>
    </row>
    <row r="14" spans="1:6" ht="36" customHeight="1">
      <c r="A14" s="152" t="s">
        <v>210</v>
      </c>
      <c r="B14" s="122" t="s">
        <v>211</v>
      </c>
      <c r="C14" s="123">
        <v>1253</v>
      </c>
      <c r="D14" s="123">
        <v>349.8</v>
      </c>
      <c r="E14" s="123">
        <f t="shared" si="0"/>
        <v>27.916999201915406</v>
      </c>
      <c r="F14" s="143">
        <f t="shared" si="1"/>
        <v>-903.2</v>
      </c>
    </row>
    <row r="15" spans="1:6" ht="95.25" customHeight="1">
      <c r="A15" s="128" t="s">
        <v>207</v>
      </c>
      <c r="B15" s="128" t="s">
        <v>14</v>
      </c>
      <c r="C15" s="125">
        <v>18725.73</v>
      </c>
      <c r="D15" s="126">
        <v>6820.42</v>
      </c>
      <c r="E15" s="125">
        <f t="shared" si="0"/>
        <v>36.422718900678376</v>
      </c>
      <c r="F15" s="131">
        <f t="shared" si="1"/>
        <v>-11905.31</v>
      </c>
    </row>
    <row r="16" spans="1:6" ht="120.75" customHeight="1">
      <c r="A16" s="128" t="s">
        <v>397</v>
      </c>
      <c r="B16" s="128" t="s">
        <v>15</v>
      </c>
      <c r="C16" s="125">
        <v>146.63</v>
      </c>
      <c r="D16" s="126">
        <v>43.43</v>
      </c>
      <c r="E16" s="125">
        <f t="shared" si="0"/>
        <v>29.61876832844575</v>
      </c>
      <c r="F16" s="131">
        <f t="shared" si="1"/>
        <v>-103.19999999999999</v>
      </c>
    </row>
    <row r="17" spans="1:6" ht="102" customHeight="1">
      <c r="A17" s="132" t="s">
        <v>398</v>
      </c>
      <c r="B17" s="128" t="s">
        <v>16</v>
      </c>
      <c r="C17" s="125">
        <v>25705.360000000001</v>
      </c>
      <c r="D17" s="126">
        <v>9067.06</v>
      </c>
      <c r="E17" s="125">
        <f t="shared" si="0"/>
        <v>35.273032550409717</v>
      </c>
      <c r="F17" s="131">
        <f t="shared" si="1"/>
        <v>-16638.300000000003</v>
      </c>
    </row>
    <row r="18" spans="1:6" ht="98.25" customHeight="1">
      <c r="A18" s="128" t="s">
        <v>399</v>
      </c>
      <c r="B18" s="128" t="s">
        <v>17</v>
      </c>
      <c r="C18" s="125">
        <v>-4439.72</v>
      </c>
      <c r="D18" s="126">
        <v>-1429.02</v>
      </c>
      <c r="E18" s="125">
        <f t="shared" si="0"/>
        <v>32.187164956348596</v>
      </c>
      <c r="F18" s="131">
        <f t="shared" si="1"/>
        <v>3010.7000000000003</v>
      </c>
    </row>
    <row r="19" spans="1:6" ht="21" customHeight="1">
      <c r="A19" s="122" t="s">
        <v>75</v>
      </c>
      <c r="B19" s="122" t="s">
        <v>76</v>
      </c>
      <c r="C19" s="123">
        <f>SUM(C25+C28+C31+C20)</f>
        <v>34097</v>
      </c>
      <c r="D19" s="123">
        <f>SUM(D25+D28+D31+D20)</f>
        <v>13327.68</v>
      </c>
      <c r="E19" s="123">
        <f t="shared" si="0"/>
        <v>39.087544358741241</v>
      </c>
      <c r="F19" s="143">
        <f t="shared" si="1"/>
        <v>-20769.32</v>
      </c>
    </row>
    <row r="20" spans="1:6" ht="30" customHeight="1">
      <c r="A20" s="122" t="s">
        <v>400</v>
      </c>
      <c r="B20" s="122" t="s">
        <v>401</v>
      </c>
      <c r="C20" s="123">
        <f>SUM(C21:C24)</f>
        <v>15267</v>
      </c>
      <c r="D20" s="123">
        <f>SUM(D21:D24)</f>
        <v>5683.83</v>
      </c>
      <c r="E20" s="123">
        <f t="shared" si="0"/>
        <v>37.229514639418355</v>
      </c>
      <c r="F20" s="143">
        <f t="shared" si="1"/>
        <v>-9583.17</v>
      </c>
    </row>
    <row r="21" spans="1:6" ht="47.25" customHeight="1">
      <c r="A21" s="122" t="s">
        <v>212</v>
      </c>
      <c r="B21" s="122" t="s">
        <v>402</v>
      </c>
      <c r="C21" s="123">
        <v>6290</v>
      </c>
      <c r="D21" s="129">
        <v>2227.0700000000002</v>
      </c>
      <c r="E21" s="123">
        <f t="shared" si="0"/>
        <v>35.406518282988877</v>
      </c>
      <c r="F21" s="143">
        <f t="shared" si="1"/>
        <v>-4062.93</v>
      </c>
    </row>
    <row r="22" spans="1:6" ht="57.75" customHeight="1">
      <c r="A22" s="151" t="s">
        <v>403</v>
      </c>
      <c r="B22" s="130" t="s">
        <v>234</v>
      </c>
      <c r="C22" s="125"/>
      <c r="D22" s="126">
        <v>-2.4500000000000002</v>
      </c>
      <c r="E22" s="125">
        <v>0</v>
      </c>
      <c r="F22" s="131">
        <f t="shared" si="1"/>
        <v>-2.4500000000000002</v>
      </c>
    </row>
    <row r="23" spans="1:6" ht="37.5" hidden="1" customHeight="1">
      <c r="A23" s="122" t="s">
        <v>213</v>
      </c>
      <c r="B23" s="122" t="s">
        <v>404</v>
      </c>
      <c r="C23" s="123">
        <v>8977</v>
      </c>
      <c r="D23" s="129">
        <v>3457.97</v>
      </c>
      <c r="E23" s="123">
        <f t="shared" si="0"/>
        <v>38.520329731536144</v>
      </c>
      <c r="F23" s="143">
        <f t="shared" si="1"/>
        <v>-5519.0300000000007</v>
      </c>
    </row>
    <row r="24" spans="1:6" ht="36" customHeight="1">
      <c r="A24" s="124" t="s">
        <v>214</v>
      </c>
      <c r="B24" s="124" t="s">
        <v>204</v>
      </c>
      <c r="C24" s="125">
        <v>0</v>
      </c>
      <c r="D24" s="126">
        <v>1.24</v>
      </c>
      <c r="E24" s="125">
        <v>0</v>
      </c>
      <c r="F24" s="143">
        <f t="shared" si="1"/>
        <v>1.24</v>
      </c>
    </row>
    <row r="25" spans="1:6" ht="33.75" customHeight="1">
      <c r="A25" s="122" t="s">
        <v>405</v>
      </c>
      <c r="B25" s="122" t="s">
        <v>19</v>
      </c>
      <c r="C25" s="123">
        <f>SUM(C26:C27)</f>
        <v>15100</v>
      </c>
      <c r="D25" s="123">
        <f t="shared" ref="D25" si="2">SUM(D26:D27)</f>
        <v>6306.9</v>
      </c>
      <c r="E25" s="123">
        <f t="shared" si="0"/>
        <v>41.767549668874167</v>
      </c>
      <c r="F25" s="143">
        <f t="shared" si="1"/>
        <v>-8793.1</v>
      </c>
    </row>
    <row r="26" spans="1:6" ht="28.5" customHeight="1">
      <c r="A26" s="124" t="s">
        <v>18</v>
      </c>
      <c r="B26" s="124" t="s">
        <v>19</v>
      </c>
      <c r="C26" s="125">
        <v>15100</v>
      </c>
      <c r="D26" s="126">
        <v>6306.9</v>
      </c>
      <c r="E26" s="125">
        <f t="shared" si="0"/>
        <v>41.767549668874167</v>
      </c>
      <c r="F26" s="143">
        <f t="shared" si="1"/>
        <v>-8793.1</v>
      </c>
    </row>
    <row r="27" spans="1:6" ht="31.5" customHeight="1">
      <c r="A27" s="124" t="s">
        <v>406</v>
      </c>
      <c r="B27" s="124" t="s">
        <v>407</v>
      </c>
      <c r="C27" s="125">
        <v>0</v>
      </c>
      <c r="D27" s="131">
        <v>0</v>
      </c>
      <c r="E27" s="125">
        <v>0</v>
      </c>
      <c r="F27" s="143">
        <f t="shared" si="1"/>
        <v>0</v>
      </c>
    </row>
    <row r="28" spans="1:6" ht="23.25" customHeight="1">
      <c r="A28" s="122" t="s">
        <v>408</v>
      </c>
      <c r="B28" s="122" t="s">
        <v>20</v>
      </c>
      <c r="C28" s="123">
        <f>SUM(C29:C30)</f>
        <v>140</v>
      </c>
      <c r="D28" s="123">
        <f t="shared" ref="D28" si="3">SUM(D29:D30)</f>
        <v>0</v>
      </c>
      <c r="E28" s="123">
        <f t="shared" si="0"/>
        <v>0</v>
      </c>
      <c r="F28" s="143">
        <f t="shared" si="1"/>
        <v>-140</v>
      </c>
    </row>
    <row r="29" spans="1:6" ht="20.25" customHeight="1">
      <c r="A29" s="124" t="s">
        <v>21</v>
      </c>
      <c r="B29" s="124" t="s">
        <v>20</v>
      </c>
      <c r="C29" s="125">
        <v>140</v>
      </c>
      <c r="D29" s="126">
        <v>0</v>
      </c>
      <c r="E29" s="125">
        <f t="shared" si="0"/>
        <v>0</v>
      </c>
      <c r="F29" s="131">
        <f t="shared" si="1"/>
        <v>-140</v>
      </c>
    </row>
    <row r="30" spans="1:6" ht="47.25" customHeight="1">
      <c r="A30" s="124" t="s">
        <v>409</v>
      </c>
      <c r="B30" s="124" t="s">
        <v>410</v>
      </c>
      <c r="C30" s="125">
        <v>0</v>
      </c>
      <c r="D30" s="131">
        <v>0</v>
      </c>
      <c r="E30" s="125">
        <v>0</v>
      </c>
      <c r="F30" s="131">
        <f t="shared" si="1"/>
        <v>0</v>
      </c>
    </row>
    <row r="31" spans="1:6" ht="27" customHeight="1">
      <c r="A31" s="122" t="s">
        <v>22</v>
      </c>
      <c r="B31" s="122" t="s">
        <v>23</v>
      </c>
      <c r="C31" s="123">
        <f>SUM(C32)</f>
        <v>3590</v>
      </c>
      <c r="D31" s="123">
        <f>SUM(D32)</f>
        <v>1336.95</v>
      </c>
      <c r="E31" s="123">
        <f t="shared" si="0"/>
        <v>37.240947075208915</v>
      </c>
      <c r="F31" s="143">
        <f t="shared" si="1"/>
        <v>-2253.0500000000002</v>
      </c>
    </row>
    <row r="32" spans="1:6" ht="44.25" customHeight="1">
      <c r="A32" s="124" t="s">
        <v>24</v>
      </c>
      <c r="B32" s="124" t="s">
        <v>215</v>
      </c>
      <c r="C32" s="125">
        <v>3590</v>
      </c>
      <c r="D32" s="126">
        <v>1336.95</v>
      </c>
      <c r="E32" s="125">
        <f t="shared" si="0"/>
        <v>37.240947075208915</v>
      </c>
      <c r="F32" s="131">
        <f t="shared" si="1"/>
        <v>-2253.0500000000002</v>
      </c>
    </row>
    <row r="33" spans="1:6">
      <c r="A33" s="122" t="s">
        <v>25</v>
      </c>
      <c r="B33" s="122" t="s">
        <v>26</v>
      </c>
      <c r="C33" s="123">
        <f>SUM(C34+C36)</f>
        <v>41385.46</v>
      </c>
      <c r="D33" s="123">
        <f t="shared" ref="D33" si="4">SUM(D34+D36)</f>
        <v>7292.4299999999994</v>
      </c>
      <c r="E33" s="123">
        <f t="shared" si="0"/>
        <v>17.62075376231169</v>
      </c>
      <c r="F33" s="143">
        <f t="shared" si="1"/>
        <v>-34093.03</v>
      </c>
    </row>
    <row r="34" spans="1:6" ht="17.25" customHeight="1">
      <c r="A34" s="122" t="s">
        <v>411</v>
      </c>
      <c r="B34" s="122" t="s">
        <v>27</v>
      </c>
      <c r="C34" s="123">
        <f>SUM(C35)</f>
        <v>18926.46</v>
      </c>
      <c r="D34" s="123">
        <f t="shared" ref="D34" si="5">SUM(D35)</f>
        <v>541.03</v>
      </c>
      <c r="E34" s="123">
        <f t="shared" si="0"/>
        <v>2.8585905658004718</v>
      </c>
      <c r="F34" s="143">
        <f t="shared" si="1"/>
        <v>-18385.43</v>
      </c>
    </row>
    <row r="35" spans="1:6" ht="69" customHeight="1">
      <c r="A35" s="124" t="s">
        <v>28</v>
      </c>
      <c r="B35" s="124" t="s">
        <v>412</v>
      </c>
      <c r="C35" s="125">
        <v>18926.46</v>
      </c>
      <c r="D35" s="126">
        <v>541.03</v>
      </c>
      <c r="E35" s="125">
        <f t="shared" si="0"/>
        <v>2.8585905658004718</v>
      </c>
      <c r="F35" s="131">
        <f t="shared" si="1"/>
        <v>-18385.43</v>
      </c>
    </row>
    <row r="36" spans="1:6" ht="23.25" customHeight="1">
      <c r="A36" s="122" t="s">
        <v>413</v>
      </c>
      <c r="B36" s="122" t="s">
        <v>29</v>
      </c>
      <c r="C36" s="123">
        <f>SUM(C37:C38)</f>
        <v>22459</v>
      </c>
      <c r="D36" s="123">
        <f>SUM(D37:D38)</f>
        <v>6751.4</v>
      </c>
      <c r="E36" s="123">
        <f t="shared" si="0"/>
        <v>30.061000044525578</v>
      </c>
      <c r="F36" s="143">
        <f t="shared" si="1"/>
        <v>-15707.6</v>
      </c>
    </row>
    <row r="37" spans="1:6" ht="31.5" customHeight="1">
      <c r="A37" s="122" t="s">
        <v>73</v>
      </c>
      <c r="B37" s="122" t="s">
        <v>216</v>
      </c>
      <c r="C37" s="123">
        <v>12492</v>
      </c>
      <c r="D37" s="129">
        <v>5973.17</v>
      </c>
      <c r="E37" s="123">
        <f t="shared" si="0"/>
        <v>47.815962215818125</v>
      </c>
      <c r="F37" s="143">
        <f t="shared" si="1"/>
        <v>-6518.83</v>
      </c>
    </row>
    <row r="38" spans="1:6" ht="51.75" customHeight="1">
      <c r="A38" s="122" t="s">
        <v>74</v>
      </c>
      <c r="B38" s="122" t="s">
        <v>217</v>
      </c>
      <c r="C38" s="123">
        <v>9967</v>
      </c>
      <c r="D38" s="129">
        <v>778.23</v>
      </c>
      <c r="E38" s="123">
        <f t="shared" si="0"/>
        <v>7.8080666198454898</v>
      </c>
      <c r="F38" s="143">
        <f t="shared" si="1"/>
        <v>-9188.77</v>
      </c>
    </row>
    <row r="39" spans="1:6" ht="25.5">
      <c r="A39" s="122" t="s">
        <v>30</v>
      </c>
      <c r="B39" s="122" t="s">
        <v>31</v>
      </c>
      <c r="C39" s="123">
        <f>SUM(C40:C40)</f>
        <v>7100</v>
      </c>
      <c r="D39" s="123">
        <f>SUM(D40:D40)</f>
        <v>3150.66</v>
      </c>
      <c r="E39" s="123">
        <f t="shared" si="0"/>
        <v>44.375492957746474</v>
      </c>
      <c r="F39" s="143">
        <f t="shared" si="1"/>
        <v>-3949.34</v>
      </c>
    </row>
    <row r="40" spans="1:6" ht="69" customHeight="1">
      <c r="A40" s="124" t="s">
        <v>32</v>
      </c>
      <c r="B40" s="124" t="s">
        <v>33</v>
      </c>
      <c r="C40" s="125">
        <v>7100</v>
      </c>
      <c r="D40" s="126">
        <v>3150.66</v>
      </c>
      <c r="E40" s="125">
        <f t="shared" si="0"/>
        <v>44.375492957746474</v>
      </c>
      <c r="F40" s="131">
        <f t="shared" si="1"/>
        <v>-3949.34</v>
      </c>
    </row>
    <row r="41" spans="1:6" ht="46.5" customHeight="1">
      <c r="A41" s="124" t="s">
        <v>414</v>
      </c>
      <c r="B41" s="124" t="s">
        <v>415</v>
      </c>
      <c r="C41" s="125">
        <f>SUM(C42)</f>
        <v>0</v>
      </c>
      <c r="D41" s="125">
        <f>SUM(D42)</f>
        <v>0</v>
      </c>
      <c r="E41" s="125">
        <v>0</v>
      </c>
      <c r="F41" s="131">
        <f t="shared" si="1"/>
        <v>0</v>
      </c>
    </row>
    <row r="42" spans="1:6" ht="57" customHeight="1">
      <c r="A42" s="124" t="s">
        <v>416</v>
      </c>
      <c r="B42" s="124" t="s">
        <v>417</v>
      </c>
      <c r="C42" s="125">
        <v>0</v>
      </c>
      <c r="D42" s="131">
        <v>0</v>
      </c>
      <c r="E42" s="125">
        <v>0</v>
      </c>
      <c r="F42" s="131">
        <f t="shared" si="1"/>
        <v>0</v>
      </c>
    </row>
    <row r="43" spans="1:6" ht="60" customHeight="1">
      <c r="A43" s="122" t="s">
        <v>34</v>
      </c>
      <c r="B43" s="122" t="s">
        <v>35</v>
      </c>
      <c r="C43" s="123">
        <f>SUM(C44+C59+C48+C49+C52)</f>
        <v>35853.799999999996</v>
      </c>
      <c r="D43" s="123">
        <f>SUM(D44+D59+D48+D49)</f>
        <v>12799.13</v>
      </c>
      <c r="E43" s="123">
        <f t="shared" si="0"/>
        <v>35.698112891799475</v>
      </c>
      <c r="F43" s="143">
        <f t="shared" si="1"/>
        <v>-23054.67</v>
      </c>
    </row>
    <row r="44" spans="1:6" ht="117" customHeight="1">
      <c r="A44" s="124" t="s">
        <v>418</v>
      </c>
      <c r="B44" s="132" t="s">
        <v>419</v>
      </c>
      <c r="C44" s="125">
        <f>SUM(C45+C55)</f>
        <v>31633.759999999998</v>
      </c>
      <c r="D44" s="125">
        <f>SUM(D45+D55)</f>
        <v>11274.779999999999</v>
      </c>
      <c r="E44" s="125">
        <f t="shared" si="0"/>
        <v>35.641605676972951</v>
      </c>
      <c r="F44" s="131">
        <f t="shared" si="1"/>
        <v>-20358.98</v>
      </c>
    </row>
    <row r="45" spans="1:6" ht="108.75" customHeight="1">
      <c r="A45" s="124" t="s">
        <v>420</v>
      </c>
      <c r="B45" s="124" t="s">
        <v>421</v>
      </c>
      <c r="C45" s="131">
        <f>SUM(C46:C47)</f>
        <v>24345.51</v>
      </c>
      <c r="D45" s="131">
        <f>SUM(D46:D47)</f>
        <v>8890.32</v>
      </c>
      <c r="E45" s="125">
        <f t="shared" si="0"/>
        <v>36.517287992734602</v>
      </c>
      <c r="F45" s="131">
        <f t="shared" si="1"/>
        <v>-15455.189999999999</v>
      </c>
    </row>
    <row r="46" spans="1:6" ht="67.5" customHeight="1">
      <c r="A46" s="124" t="s">
        <v>71</v>
      </c>
      <c r="B46" s="133" t="s">
        <v>422</v>
      </c>
      <c r="C46" s="125">
        <v>24345.51</v>
      </c>
      <c r="D46" s="126">
        <v>8890.32</v>
      </c>
      <c r="E46" s="125">
        <f t="shared" si="0"/>
        <v>36.517287992734602</v>
      </c>
      <c r="F46" s="131">
        <f t="shared" si="1"/>
        <v>-15455.189999999999</v>
      </c>
    </row>
    <row r="47" spans="1:6" ht="132.75" customHeight="1">
      <c r="A47" s="124" t="s">
        <v>351</v>
      </c>
      <c r="B47" s="133" t="s">
        <v>352</v>
      </c>
      <c r="C47" s="125"/>
      <c r="D47" s="126"/>
      <c r="E47" s="125">
        <v>0</v>
      </c>
      <c r="F47" s="131">
        <f t="shared" si="1"/>
        <v>0</v>
      </c>
    </row>
    <row r="48" spans="1:6" ht="117.75" customHeight="1">
      <c r="A48" s="124" t="s">
        <v>205</v>
      </c>
      <c r="B48" s="133" t="s">
        <v>423</v>
      </c>
      <c r="C48" s="125">
        <v>100</v>
      </c>
      <c r="D48" s="131">
        <v>18.440000000000001</v>
      </c>
      <c r="E48" s="125">
        <f t="shared" si="0"/>
        <v>18.440000000000001</v>
      </c>
      <c r="F48" s="131">
        <f t="shared" si="1"/>
        <v>-81.56</v>
      </c>
    </row>
    <row r="49" spans="1:6" ht="58.5" customHeight="1">
      <c r="A49" s="124" t="s">
        <v>235</v>
      </c>
      <c r="B49" s="133" t="s">
        <v>236</v>
      </c>
      <c r="C49" s="131">
        <f t="shared" ref="C49:D49" si="6">SUM(C50:C51)</f>
        <v>2</v>
      </c>
      <c r="D49" s="131">
        <f t="shared" si="6"/>
        <v>25.76</v>
      </c>
      <c r="E49" s="125">
        <f t="shared" si="0"/>
        <v>1288</v>
      </c>
      <c r="F49" s="131">
        <f t="shared" si="1"/>
        <v>23.76</v>
      </c>
    </row>
    <row r="50" spans="1:6" ht="134.25" customHeight="1">
      <c r="A50" s="124" t="s">
        <v>237</v>
      </c>
      <c r="B50" s="133" t="s">
        <v>238</v>
      </c>
      <c r="C50" s="131">
        <v>1</v>
      </c>
      <c r="D50" s="131">
        <v>25.76</v>
      </c>
      <c r="E50" s="125">
        <f t="shared" si="0"/>
        <v>2576</v>
      </c>
      <c r="F50" s="131">
        <f t="shared" si="1"/>
        <v>24.76</v>
      </c>
    </row>
    <row r="51" spans="1:6" ht="84" customHeight="1">
      <c r="A51" s="124" t="s">
        <v>284</v>
      </c>
      <c r="B51" s="133" t="s">
        <v>285</v>
      </c>
      <c r="C51" s="131">
        <v>1</v>
      </c>
      <c r="D51" s="131"/>
      <c r="E51" s="125">
        <f t="shared" si="0"/>
        <v>0</v>
      </c>
      <c r="F51" s="131">
        <f t="shared" si="1"/>
        <v>-1</v>
      </c>
    </row>
    <row r="52" spans="1:6" ht="96.75" customHeight="1">
      <c r="A52" s="124" t="s">
        <v>424</v>
      </c>
      <c r="B52" s="132" t="s">
        <v>425</v>
      </c>
      <c r="C52" s="131">
        <f>SUM(C53:C54)</f>
        <v>27</v>
      </c>
      <c r="D52" s="131"/>
      <c r="E52" s="125">
        <f t="shared" si="0"/>
        <v>0</v>
      </c>
      <c r="F52" s="131">
        <f t="shared" si="1"/>
        <v>-27</v>
      </c>
    </row>
    <row r="53" spans="1:6" ht="92.25" customHeight="1">
      <c r="A53" s="124" t="s">
        <v>426</v>
      </c>
      <c r="B53" s="133" t="s">
        <v>427</v>
      </c>
      <c r="C53" s="131">
        <v>26</v>
      </c>
      <c r="D53" s="131"/>
      <c r="E53" s="125">
        <f t="shared" si="0"/>
        <v>0</v>
      </c>
      <c r="F53" s="131">
        <f t="shared" si="1"/>
        <v>-26</v>
      </c>
    </row>
    <row r="54" spans="1:6" ht="54.75" customHeight="1">
      <c r="A54" s="124" t="s">
        <v>428</v>
      </c>
      <c r="B54" s="133" t="s">
        <v>429</v>
      </c>
      <c r="C54" s="131">
        <v>1</v>
      </c>
      <c r="D54" s="131"/>
      <c r="E54" s="125">
        <f t="shared" si="0"/>
        <v>0</v>
      </c>
      <c r="F54" s="131">
        <f t="shared" si="1"/>
        <v>-1</v>
      </c>
    </row>
    <row r="55" spans="1:6" ht="48" customHeight="1">
      <c r="A55" s="124" t="s">
        <v>430</v>
      </c>
      <c r="B55" s="132" t="s">
        <v>431</v>
      </c>
      <c r="C55" s="125">
        <f>SUM(C56:C58)</f>
        <v>7288.25</v>
      </c>
      <c r="D55" s="125">
        <f>SUM(D56:D58)</f>
        <v>2384.46</v>
      </c>
      <c r="E55" s="125">
        <f t="shared" si="0"/>
        <v>32.7164957294275</v>
      </c>
      <c r="F55" s="131">
        <f t="shared" si="1"/>
        <v>-4903.79</v>
      </c>
    </row>
    <row r="56" spans="1:6" ht="105.75" customHeight="1">
      <c r="A56" s="124" t="s">
        <v>36</v>
      </c>
      <c r="B56" s="133" t="s">
        <v>432</v>
      </c>
      <c r="C56" s="125">
        <v>6751.65</v>
      </c>
      <c r="D56" s="126">
        <v>2204.86</v>
      </c>
      <c r="E56" s="125">
        <f t="shared" si="0"/>
        <v>32.656609865736527</v>
      </c>
      <c r="F56" s="131">
        <f t="shared" si="1"/>
        <v>-4546.7899999999991</v>
      </c>
    </row>
    <row r="57" spans="1:6" ht="54" customHeight="1">
      <c r="A57" s="124" t="s">
        <v>37</v>
      </c>
      <c r="B57" s="133" t="s">
        <v>353</v>
      </c>
      <c r="C57" s="125">
        <v>536.6</v>
      </c>
      <c r="D57" s="131">
        <v>179.6</v>
      </c>
      <c r="E57" s="125">
        <f t="shared" si="0"/>
        <v>33.469996272828922</v>
      </c>
      <c r="F57" s="131">
        <f t="shared" si="1"/>
        <v>-357</v>
      </c>
    </row>
    <row r="58" spans="1:6" ht="81.75" customHeight="1">
      <c r="A58" s="124" t="s">
        <v>354</v>
      </c>
      <c r="B58" s="133" t="s">
        <v>355</v>
      </c>
      <c r="C58" s="125">
        <v>0</v>
      </c>
      <c r="D58" s="131">
        <v>0</v>
      </c>
      <c r="E58" s="125">
        <v>0</v>
      </c>
      <c r="F58" s="131">
        <f t="shared" si="1"/>
        <v>0</v>
      </c>
    </row>
    <row r="59" spans="1:6" ht="82.5" customHeight="1">
      <c r="A59" s="124" t="s">
        <v>433</v>
      </c>
      <c r="B59" s="133" t="s">
        <v>434</v>
      </c>
      <c r="C59" s="131">
        <f>SUM(C60:C64)</f>
        <v>4091.04</v>
      </c>
      <c r="D59" s="131">
        <f>SUM(D60:D64)</f>
        <v>1480.15</v>
      </c>
      <c r="E59" s="125">
        <f t="shared" si="0"/>
        <v>36.180286675270843</v>
      </c>
      <c r="F59" s="131">
        <f t="shared" si="1"/>
        <v>-2610.89</v>
      </c>
    </row>
    <row r="60" spans="1:6" ht="107.25" customHeight="1">
      <c r="A60" s="124" t="s">
        <v>356</v>
      </c>
      <c r="B60" s="133" t="s">
        <v>357</v>
      </c>
      <c r="C60" s="131">
        <v>0</v>
      </c>
      <c r="D60" s="131">
        <v>0</v>
      </c>
      <c r="E60" s="125">
        <v>0</v>
      </c>
      <c r="F60" s="131">
        <f t="shared" si="1"/>
        <v>0</v>
      </c>
    </row>
    <row r="61" spans="1:6" ht="129" customHeight="1">
      <c r="A61" s="124" t="s">
        <v>435</v>
      </c>
      <c r="B61" s="133" t="s">
        <v>436</v>
      </c>
      <c r="C61" s="131">
        <v>0</v>
      </c>
      <c r="D61" s="131"/>
      <c r="E61" s="125">
        <v>0</v>
      </c>
      <c r="F61" s="131">
        <f t="shared" si="1"/>
        <v>0</v>
      </c>
    </row>
    <row r="62" spans="1:6" ht="137.25" customHeight="1">
      <c r="A62" s="124" t="s">
        <v>243</v>
      </c>
      <c r="B62" s="133" t="s">
        <v>244</v>
      </c>
      <c r="C62" s="131">
        <v>3699.54</v>
      </c>
      <c r="D62" s="131">
        <v>1390.26</v>
      </c>
      <c r="E62" s="125">
        <f t="shared" si="0"/>
        <v>37.579266611524673</v>
      </c>
      <c r="F62" s="131">
        <f t="shared" si="1"/>
        <v>-2309.2799999999997</v>
      </c>
    </row>
    <row r="63" spans="1:6" ht="146.25" customHeight="1">
      <c r="A63" s="124" t="s">
        <v>241</v>
      </c>
      <c r="B63" s="133" t="s">
        <v>242</v>
      </c>
      <c r="C63" s="125">
        <v>390</v>
      </c>
      <c r="D63" s="131">
        <v>88.43</v>
      </c>
      <c r="E63" s="125">
        <f t="shared" si="0"/>
        <v>22.674358974358977</v>
      </c>
      <c r="F63" s="131">
        <f t="shared" si="1"/>
        <v>-301.57</v>
      </c>
    </row>
    <row r="64" spans="1:6" ht="93.75" customHeight="1">
      <c r="A64" s="124" t="s">
        <v>239</v>
      </c>
      <c r="B64" s="133" t="s">
        <v>240</v>
      </c>
      <c r="C64" s="125">
        <v>1.5</v>
      </c>
      <c r="D64" s="131">
        <v>1.46</v>
      </c>
      <c r="E64" s="125">
        <f t="shared" si="0"/>
        <v>97.333333333333329</v>
      </c>
      <c r="F64" s="131">
        <f t="shared" si="1"/>
        <v>-4.0000000000000036E-2</v>
      </c>
    </row>
    <row r="65" spans="1:6" ht="33" customHeight="1">
      <c r="A65" s="122" t="s">
        <v>38</v>
      </c>
      <c r="B65" s="122" t="s">
        <v>39</v>
      </c>
      <c r="C65" s="123">
        <f>SUM(C66)</f>
        <v>3348</v>
      </c>
      <c r="D65" s="123">
        <f t="shared" ref="D65" si="7">SUM(D66)</f>
        <v>1588.46</v>
      </c>
      <c r="E65" s="123">
        <f t="shared" si="0"/>
        <v>47.445041816009557</v>
      </c>
      <c r="F65" s="143">
        <f t="shared" si="1"/>
        <v>-1759.54</v>
      </c>
    </row>
    <row r="66" spans="1:6" ht="35.25" customHeight="1">
      <c r="A66" s="124" t="s">
        <v>437</v>
      </c>
      <c r="B66" s="124" t="s">
        <v>40</v>
      </c>
      <c r="C66" s="125">
        <f>SUM(C67:C70)</f>
        <v>3348</v>
      </c>
      <c r="D66" s="125">
        <f>SUM(D67:D70)</f>
        <v>1588.46</v>
      </c>
      <c r="E66" s="125">
        <f t="shared" si="0"/>
        <v>47.445041816009557</v>
      </c>
      <c r="F66" s="131">
        <f t="shared" si="1"/>
        <v>-1759.54</v>
      </c>
    </row>
    <row r="67" spans="1:6" ht="40.5" customHeight="1">
      <c r="A67" s="124" t="s">
        <v>41</v>
      </c>
      <c r="B67" s="124" t="s">
        <v>42</v>
      </c>
      <c r="C67" s="125">
        <v>2991</v>
      </c>
      <c r="D67" s="131">
        <v>825.47</v>
      </c>
      <c r="E67" s="125">
        <f t="shared" si="0"/>
        <v>27.598462052825145</v>
      </c>
      <c r="F67" s="131">
        <f t="shared" si="1"/>
        <v>-2165.5299999999997</v>
      </c>
    </row>
    <row r="68" spans="1:6" ht="32.25" customHeight="1">
      <c r="A68" s="124" t="s">
        <v>43</v>
      </c>
      <c r="B68" s="124" t="s">
        <v>44</v>
      </c>
      <c r="C68" s="125">
        <v>8</v>
      </c>
      <c r="D68" s="131">
        <v>603.51</v>
      </c>
      <c r="E68" s="125">
        <f t="shared" ref="E68:E129" si="8">D68/C68*100</f>
        <v>7543.875</v>
      </c>
      <c r="F68" s="131">
        <f t="shared" si="1"/>
        <v>595.51</v>
      </c>
    </row>
    <row r="69" spans="1:6" ht="21" customHeight="1">
      <c r="A69" s="124" t="s">
        <v>218</v>
      </c>
      <c r="B69" s="124" t="s">
        <v>245</v>
      </c>
      <c r="C69" s="125">
        <v>208</v>
      </c>
      <c r="D69" s="131">
        <v>90.11</v>
      </c>
      <c r="E69" s="125">
        <f t="shared" si="8"/>
        <v>43.322115384615387</v>
      </c>
      <c r="F69" s="131">
        <f t="shared" ref="F69:F132" si="9">D69-C69</f>
        <v>-117.89</v>
      </c>
    </row>
    <row r="70" spans="1:6" ht="33" customHeight="1">
      <c r="A70" s="151" t="s">
        <v>246</v>
      </c>
      <c r="B70" s="124" t="s">
        <v>438</v>
      </c>
      <c r="C70" s="125">
        <v>141</v>
      </c>
      <c r="D70" s="131">
        <v>69.37</v>
      </c>
      <c r="E70" s="125">
        <f t="shared" si="8"/>
        <v>49.198581560283685</v>
      </c>
      <c r="F70" s="131">
        <f t="shared" si="9"/>
        <v>-71.63</v>
      </c>
    </row>
    <row r="71" spans="1:6" ht="44.25" customHeight="1">
      <c r="A71" s="122" t="s">
        <v>45</v>
      </c>
      <c r="B71" s="122" t="s">
        <v>46</v>
      </c>
      <c r="C71" s="123">
        <f>SUM(C72+C76)</f>
        <v>453.65000000000003</v>
      </c>
      <c r="D71" s="123">
        <f>SUM(D72+D76)</f>
        <v>543.04</v>
      </c>
      <c r="E71" s="123">
        <f t="shared" si="8"/>
        <v>119.70461809765236</v>
      </c>
      <c r="F71" s="143">
        <f t="shared" si="9"/>
        <v>89.38999999999993</v>
      </c>
    </row>
    <row r="72" spans="1:6" ht="21" customHeight="1">
      <c r="A72" s="124" t="s">
        <v>47</v>
      </c>
      <c r="B72" s="124" t="s">
        <v>48</v>
      </c>
      <c r="C72" s="125">
        <f>SUM(C73:C73)</f>
        <v>88.8</v>
      </c>
      <c r="D72" s="125">
        <f>SUM(D73:D73)</f>
        <v>44.7</v>
      </c>
      <c r="E72" s="125">
        <f t="shared" si="8"/>
        <v>50.337837837837839</v>
      </c>
      <c r="F72" s="131">
        <f t="shared" si="9"/>
        <v>-44.099999999999994</v>
      </c>
    </row>
    <row r="73" spans="1:6" ht="59.25" customHeight="1">
      <c r="A73" s="124" t="s">
        <v>439</v>
      </c>
      <c r="B73" s="124" t="s">
        <v>358</v>
      </c>
      <c r="C73" s="125">
        <f>SUM(C74:C75)</f>
        <v>88.8</v>
      </c>
      <c r="D73" s="125">
        <f>SUM(D74:D75)</f>
        <v>44.7</v>
      </c>
      <c r="E73" s="125">
        <f t="shared" si="8"/>
        <v>50.337837837837839</v>
      </c>
      <c r="F73" s="131">
        <f t="shared" si="9"/>
        <v>-44.099999999999994</v>
      </c>
    </row>
    <row r="74" spans="1:6" ht="54" customHeight="1">
      <c r="A74" s="124" t="s">
        <v>49</v>
      </c>
      <c r="B74" s="133" t="s">
        <v>358</v>
      </c>
      <c r="C74" s="125">
        <v>88.8</v>
      </c>
      <c r="D74" s="131">
        <v>44.7</v>
      </c>
      <c r="E74" s="125">
        <f t="shared" si="8"/>
        <v>50.337837837837839</v>
      </c>
      <c r="F74" s="131">
        <f t="shared" si="9"/>
        <v>-44.099999999999994</v>
      </c>
    </row>
    <row r="75" spans="1:6" ht="52.5" customHeight="1">
      <c r="A75" s="124" t="s">
        <v>440</v>
      </c>
      <c r="B75" s="133" t="s">
        <v>358</v>
      </c>
      <c r="C75" s="125">
        <v>0</v>
      </c>
      <c r="D75" s="131">
        <v>0</v>
      </c>
      <c r="E75" s="125">
        <v>0</v>
      </c>
      <c r="F75" s="131">
        <f t="shared" si="9"/>
        <v>0</v>
      </c>
    </row>
    <row r="76" spans="1:6" ht="21" customHeight="1">
      <c r="A76" s="124" t="s">
        <v>441</v>
      </c>
      <c r="B76" s="124" t="s">
        <v>219</v>
      </c>
      <c r="C76" s="125">
        <f>SUM(C77+C78)</f>
        <v>364.85</v>
      </c>
      <c r="D76" s="125">
        <f>D77+D78</f>
        <v>498.34</v>
      </c>
      <c r="E76" s="125">
        <f t="shared" si="8"/>
        <v>136.58763875565299</v>
      </c>
      <c r="F76" s="131">
        <f t="shared" si="9"/>
        <v>133.48999999999995</v>
      </c>
    </row>
    <row r="77" spans="1:6" ht="42" customHeight="1">
      <c r="A77" s="124" t="s">
        <v>50</v>
      </c>
      <c r="B77" s="124" t="s">
        <v>77</v>
      </c>
      <c r="C77" s="125">
        <v>32</v>
      </c>
      <c r="D77" s="131">
        <v>11.56</v>
      </c>
      <c r="E77" s="125">
        <f t="shared" si="8"/>
        <v>36.125</v>
      </c>
      <c r="F77" s="131">
        <f t="shared" si="9"/>
        <v>-20.439999999999998</v>
      </c>
    </row>
    <row r="78" spans="1:6" ht="33" customHeight="1">
      <c r="A78" s="124" t="s">
        <v>247</v>
      </c>
      <c r="B78" s="124" t="s">
        <v>442</v>
      </c>
      <c r="C78" s="125">
        <f>C79+C84+C85+C86</f>
        <v>332.85</v>
      </c>
      <c r="D78" s="125">
        <f>SUM(D79+D84+D85)</f>
        <v>486.78</v>
      </c>
      <c r="E78" s="125">
        <f t="shared" si="8"/>
        <v>146.24605678233436</v>
      </c>
      <c r="F78" s="131">
        <f t="shared" si="9"/>
        <v>153.92999999999995</v>
      </c>
    </row>
    <row r="79" spans="1:6" ht="55.5" customHeight="1">
      <c r="A79" s="144" t="s">
        <v>443</v>
      </c>
      <c r="B79" s="134" t="s">
        <v>361</v>
      </c>
      <c r="C79" s="135">
        <f>SUM(C80:C84)</f>
        <v>0</v>
      </c>
      <c r="D79" s="135">
        <f>SUM(D80:D83)</f>
        <v>65.59</v>
      </c>
      <c r="E79" s="125">
        <v>0</v>
      </c>
      <c r="F79" s="131">
        <f t="shared" si="9"/>
        <v>65.59</v>
      </c>
    </row>
    <row r="80" spans="1:6" ht="62.25" customHeight="1">
      <c r="A80" s="124" t="s">
        <v>286</v>
      </c>
      <c r="B80" s="136" t="s">
        <v>359</v>
      </c>
      <c r="C80" s="125">
        <v>0</v>
      </c>
      <c r="D80" s="125">
        <v>65.540000000000006</v>
      </c>
      <c r="E80" s="125">
        <v>0</v>
      </c>
      <c r="F80" s="131">
        <f t="shared" si="9"/>
        <v>65.540000000000006</v>
      </c>
    </row>
    <row r="81" spans="1:6" ht="54" customHeight="1">
      <c r="A81" s="124" t="s">
        <v>287</v>
      </c>
      <c r="B81" s="136" t="s">
        <v>360</v>
      </c>
      <c r="C81" s="125">
        <v>0</v>
      </c>
      <c r="D81" s="125">
        <v>0.05</v>
      </c>
      <c r="E81" s="125">
        <v>0</v>
      </c>
      <c r="F81" s="131">
        <f t="shared" si="9"/>
        <v>0.05</v>
      </c>
    </row>
    <row r="82" spans="1:6" ht="57.75" customHeight="1">
      <c r="A82" s="153" t="s">
        <v>333</v>
      </c>
      <c r="B82" s="127" t="s">
        <v>361</v>
      </c>
      <c r="C82" s="125">
        <v>0</v>
      </c>
      <c r="D82" s="131">
        <v>0</v>
      </c>
      <c r="E82" s="125">
        <v>0</v>
      </c>
      <c r="F82" s="131">
        <f t="shared" si="9"/>
        <v>0</v>
      </c>
    </row>
    <row r="83" spans="1:6" ht="57" customHeight="1">
      <c r="A83" s="124" t="s">
        <v>334</v>
      </c>
      <c r="B83" s="136" t="s">
        <v>360</v>
      </c>
      <c r="C83" s="131">
        <v>0</v>
      </c>
      <c r="D83" s="131">
        <v>0</v>
      </c>
      <c r="E83" s="125">
        <v>0</v>
      </c>
      <c r="F83" s="131">
        <f t="shared" si="9"/>
        <v>0</v>
      </c>
    </row>
    <row r="84" spans="1:6" ht="59.25" customHeight="1">
      <c r="A84" s="124" t="s">
        <v>362</v>
      </c>
      <c r="B84" s="136" t="s">
        <v>361</v>
      </c>
      <c r="C84" s="131"/>
      <c r="D84" s="137">
        <v>0</v>
      </c>
      <c r="E84" s="125">
        <v>0</v>
      </c>
      <c r="F84" s="131">
        <f t="shared" si="9"/>
        <v>0</v>
      </c>
    </row>
    <row r="85" spans="1:6" ht="77.25" customHeight="1">
      <c r="A85" s="124" t="s">
        <v>288</v>
      </c>
      <c r="B85" s="136" t="s">
        <v>363</v>
      </c>
      <c r="C85" s="131">
        <v>299</v>
      </c>
      <c r="D85" s="137">
        <v>421.19</v>
      </c>
      <c r="E85" s="125">
        <f t="shared" si="8"/>
        <v>140.86622073578596</v>
      </c>
      <c r="F85" s="131">
        <f t="shared" si="9"/>
        <v>122.19</v>
      </c>
    </row>
    <row r="86" spans="1:6" ht="46.5" customHeight="1">
      <c r="A86" s="124" t="s">
        <v>335</v>
      </c>
      <c r="B86" s="136" t="s">
        <v>364</v>
      </c>
      <c r="C86" s="131">
        <v>33.85</v>
      </c>
      <c r="D86" s="137"/>
      <c r="E86" s="125">
        <f t="shared" si="8"/>
        <v>0</v>
      </c>
      <c r="F86" s="131">
        <f t="shared" si="9"/>
        <v>-33.85</v>
      </c>
    </row>
    <row r="87" spans="1:6" ht="39" customHeight="1">
      <c r="A87" s="122" t="s">
        <v>51</v>
      </c>
      <c r="B87" s="122" t="s">
        <v>52</v>
      </c>
      <c r="C87" s="123">
        <f>SUM(C94+C91+C88+C90)</f>
        <v>3726</v>
      </c>
      <c r="D87" s="123">
        <f>SUM(D94+D91+D88+D90)</f>
        <v>998.59</v>
      </c>
      <c r="E87" s="123">
        <f t="shared" si="8"/>
        <v>26.80059044551798</v>
      </c>
      <c r="F87" s="143">
        <f t="shared" si="9"/>
        <v>-2727.41</v>
      </c>
    </row>
    <row r="88" spans="1:6" ht="21" customHeight="1">
      <c r="A88" s="124" t="s">
        <v>53</v>
      </c>
      <c r="B88" s="124" t="s">
        <v>54</v>
      </c>
      <c r="C88" s="125">
        <f>SUM(C89)</f>
        <v>0</v>
      </c>
      <c r="D88" s="125">
        <f t="shared" ref="D88" si="10">SUM(D89)</f>
        <v>0</v>
      </c>
      <c r="E88" s="125">
        <v>0</v>
      </c>
      <c r="F88" s="131">
        <f t="shared" si="9"/>
        <v>0</v>
      </c>
    </row>
    <row r="89" spans="1:6" ht="35.25" customHeight="1">
      <c r="A89" s="124" t="s">
        <v>55</v>
      </c>
      <c r="B89" s="124" t="s">
        <v>208</v>
      </c>
      <c r="C89" s="125">
        <v>0</v>
      </c>
      <c r="D89" s="131">
        <v>0</v>
      </c>
      <c r="E89" s="125">
        <v>0</v>
      </c>
      <c r="F89" s="131">
        <f t="shared" si="9"/>
        <v>0</v>
      </c>
    </row>
    <row r="90" spans="1:6" ht="114.75" customHeight="1">
      <c r="A90" s="124" t="s">
        <v>289</v>
      </c>
      <c r="B90" s="138" t="s">
        <v>444</v>
      </c>
      <c r="C90" s="125">
        <v>0</v>
      </c>
      <c r="D90" s="131">
        <v>0</v>
      </c>
      <c r="E90" s="125">
        <v>0</v>
      </c>
      <c r="F90" s="131">
        <f t="shared" si="9"/>
        <v>0</v>
      </c>
    </row>
    <row r="91" spans="1:6" ht="126" customHeight="1">
      <c r="A91" s="124" t="s">
        <v>445</v>
      </c>
      <c r="B91" s="133" t="s">
        <v>446</v>
      </c>
      <c r="C91" s="125">
        <f>SUM(C92:C93)</f>
        <v>2589</v>
      </c>
      <c r="D91" s="125">
        <f>SUM(D92:D93)</f>
        <v>807.83</v>
      </c>
      <c r="E91" s="125">
        <f t="shared" si="8"/>
        <v>31.202394747006569</v>
      </c>
      <c r="F91" s="131">
        <f t="shared" si="9"/>
        <v>-1781.17</v>
      </c>
    </row>
    <row r="92" spans="1:6" ht="129" customHeight="1">
      <c r="A92" s="124" t="s">
        <v>56</v>
      </c>
      <c r="B92" s="133" t="s">
        <v>447</v>
      </c>
      <c r="C92" s="125">
        <v>2589</v>
      </c>
      <c r="D92" s="131">
        <v>807.83</v>
      </c>
      <c r="E92" s="125">
        <f t="shared" si="8"/>
        <v>31.202394747006569</v>
      </c>
      <c r="F92" s="131">
        <f t="shared" si="9"/>
        <v>-1781.17</v>
      </c>
    </row>
    <row r="93" spans="1:6" ht="126" customHeight="1">
      <c r="A93" s="124" t="s">
        <v>290</v>
      </c>
      <c r="B93" s="133" t="s">
        <v>448</v>
      </c>
      <c r="C93" s="125">
        <v>0</v>
      </c>
      <c r="D93" s="131">
        <v>0</v>
      </c>
      <c r="E93" s="125">
        <v>0</v>
      </c>
      <c r="F93" s="131">
        <f t="shared" si="9"/>
        <v>0</v>
      </c>
    </row>
    <row r="94" spans="1:6" ht="41.25" customHeight="1">
      <c r="A94" s="124" t="s">
        <v>449</v>
      </c>
      <c r="B94" s="124" t="s">
        <v>450</v>
      </c>
      <c r="C94" s="125">
        <f>SUM(C95)</f>
        <v>1137</v>
      </c>
      <c r="D94" s="125">
        <f>SUM(D95)</f>
        <v>190.76</v>
      </c>
      <c r="E94" s="125">
        <f t="shared" si="8"/>
        <v>16.777484608619172</v>
      </c>
      <c r="F94" s="131">
        <f t="shared" si="9"/>
        <v>-946.24</v>
      </c>
    </row>
    <row r="95" spans="1:6" ht="60.75" customHeight="1">
      <c r="A95" s="124" t="s">
        <v>57</v>
      </c>
      <c r="B95" s="124" t="s">
        <v>451</v>
      </c>
      <c r="C95" s="125">
        <v>1137</v>
      </c>
      <c r="D95" s="131">
        <v>190.76</v>
      </c>
      <c r="E95" s="125">
        <f t="shared" si="8"/>
        <v>16.777484608619172</v>
      </c>
      <c r="F95" s="131">
        <f t="shared" si="9"/>
        <v>-946.24</v>
      </c>
    </row>
    <row r="96" spans="1:6" ht="36.75" customHeight="1">
      <c r="A96" s="122" t="s">
        <v>58</v>
      </c>
      <c r="B96" s="122" t="s">
        <v>59</v>
      </c>
      <c r="C96" s="123">
        <f>C97+C114+C115+C116+C129+C133+C140+C102+C107+C108+C110+C111+C141+C132+C99+C105+C106+C127+C120+C121+C122+C123+C124+C125+C126</f>
        <v>915.25</v>
      </c>
      <c r="D96" s="123">
        <f>D97+D98+D99+D102+D105+D106+D107+D108+D109+D110+D111+D114+D115+D116+D127+D128+D129+D132+D134+D135+D137+D138+D139+D140+D141</f>
        <v>906.00000000000011</v>
      </c>
      <c r="E96" s="123">
        <f t="shared" si="8"/>
        <v>98.989347172903592</v>
      </c>
      <c r="F96" s="143">
        <f t="shared" si="9"/>
        <v>-9.2499999999998863</v>
      </c>
    </row>
    <row r="97" spans="1:6" ht="111.75" customHeight="1">
      <c r="A97" s="154" t="s">
        <v>248</v>
      </c>
      <c r="B97" s="139" t="s">
        <v>249</v>
      </c>
      <c r="C97" s="125">
        <v>0</v>
      </c>
      <c r="D97" s="125">
        <v>0.59</v>
      </c>
      <c r="E97" s="125">
        <v>0</v>
      </c>
      <c r="F97" s="131">
        <f t="shared" si="9"/>
        <v>0.59</v>
      </c>
    </row>
    <row r="98" spans="1:6" ht="89.25" customHeight="1">
      <c r="A98" s="154" t="s">
        <v>452</v>
      </c>
      <c r="B98" s="130" t="s">
        <v>249</v>
      </c>
      <c r="C98" s="125"/>
      <c r="D98" s="125">
        <v>1.25</v>
      </c>
      <c r="E98" s="125">
        <v>0</v>
      </c>
      <c r="F98" s="131">
        <f t="shared" si="9"/>
        <v>1.25</v>
      </c>
    </row>
    <row r="99" spans="1:6" ht="133.5" customHeight="1">
      <c r="A99" s="154" t="s">
        <v>336</v>
      </c>
      <c r="B99" s="140" t="s">
        <v>337</v>
      </c>
      <c r="C99" s="125">
        <f>SUM(C100+C101)</f>
        <v>0</v>
      </c>
      <c r="D99" s="131">
        <v>11.5</v>
      </c>
      <c r="E99" s="125">
        <v>0</v>
      </c>
      <c r="F99" s="131">
        <f t="shared" si="9"/>
        <v>11.5</v>
      </c>
    </row>
    <row r="100" spans="1:6" ht="128.25" customHeight="1">
      <c r="A100" s="154" t="s">
        <v>338</v>
      </c>
      <c r="B100" s="140" t="s">
        <v>337</v>
      </c>
      <c r="C100" s="125">
        <v>0</v>
      </c>
      <c r="D100" s="131">
        <v>10.5</v>
      </c>
      <c r="E100" s="125">
        <v>0</v>
      </c>
      <c r="F100" s="131">
        <f t="shared" si="9"/>
        <v>10.5</v>
      </c>
    </row>
    <row r="101" spans="1:6" ht="144" customHeight="1">
      <c r="A101" s="154" t="s">
        <v>339</v>
      </c>
      <c r="B101" s="140" t="s">
        <v>337</v>
      </c>
      <c r="C101" s="125">
        <v>0</v>
      </c>
      <c r="D101" s="131">
        <v>1</v>
      </c>
      <c r="E101" s="125">
        <v>0</v>
      </c>
      <c r="F101" s="131">
        <f t="shared" si="9"/>
        <v>1</v>
      </c>
    </row>
    <row r="102" spans="1:6" ht="110.25" customHeight="1">
      <c r="A102" s="154" t="s">
        <v>291</v>
      </c>
      <c r="B102" s="139" t="s">
        <v>292</v>
      </c>
      <c r="C102" s="125">
        <f>SUM(C104:C104)</f>
        <v>0</v>
      </c>
      <c r="D102" s="125">
        <f>SUM(D103+D104)</f>
        <v>7.55</v>
      </c>
      <c r="E102" s="125">
        <v>0</v>
      </c>
      <c r="F102" s="131">
        <f t="shared" si="9"/>
        <v>7.55</v>
      </c>
    </row>
    <row r="103" spans="1:6" ht="111.75" customHeight="1">
      <c r="A103" s="154" t="s">
        <v>293</v>
      </c>
      <c r="B103" s="139" t="s">
        <v>292</v>
      </c>
      <c r="C103" s="125">
        <v>0</v>
      </c>
      <c r="D103" s="131">
        <v>5.05</v>
      </c>
      <c r="E103" s="125">
        <v>0</v>
      </c>
      <c r="F103" s="131">
        <f t="shared" si="9"/>
        <v>5.05</v>
      </c>
    </row>
    <row r="104" spans="1:6" ht="81.75" customHeight="1">
      <c r="A104" s="154" t="s">
        <v>294</v>
      </c>
      <c r="B104" s="139" t="s">
        <v>292</v>
      </c>
      <c r="C104" s="125">
        <v>0</v>
      </c>
      <c r="D104" s="131">
        <v>2.5</v>
      </c>
      <c r="E104" s="125">
        <v>0</v>
      </c>
      <c r="F104" s="131">
        <f t="shared" si="9"/>
        <v>2.5</v>
      </c>
    </row>
    <row r="105" spans="1:6" ht="80.25" customHeight="1">
      <c r="A105" s="154" t="s">
        <v>340</v>
      </c>
      <c r="B105" s="139" t="s">
        <v>341</v>
      </c>
      <c r="C105" s="125">
        <v>0</v>
      </c>
      <c r="D105" s="125">
        <v>10</v>
      </c>
      <c r="E105" s="125">
        <v>0</v>
      </c>
      <c r="F105" s="131">
        <f t="shared" si="9"/>
        <v>10</v>
      </c>
    </row>
    <row r="106" spans="1:6" ht="91.5" customHeight="1">
      <c r="A106" s="154" t="s">
        <v>342</v>
      </c>
      <c r="B106" s="139" t="s">
        <v>343</v>
      </c>
      <c r="C106" s="125">
        <v>0</v>
      </c>
      <c r="D106" s="125">
        <v>5</v>
      </c>
      <c r="E106" s="125">
        <v>0</v>
      </c>
      <c r="F106" s="131">
        <f t="shared" si="9"/>
        <v>5</v>
      </c>
    </row>
    <row r="107" spans="1:6" ht="117" customHeight="1">
      <c r="A107" s="154" t="s">
        <v>295</v>
      </c>
      <c r="B107" s="139" t="s">
        <v>296</v>
      </c>
      <c r="C107" s="125">
        <v>0</v>
      </c>
      <c r="D107" s="125">
        <v>0.55000000000000004</v>
      </c>
      <c r="E107" s="125">
        <v>0</v>
      </c>
      <c r="F107" s="131">
        <f t="shared" si="9"/>
        <v>0.55000000000000004</v>
      </c>
    </row>
    <row r="108" spans="1:6" ht="106.5" customHeight="1">
      <c r="A108" s="154" t="s">
        <v>297</v>
      </c>
      <c r="B108" s="139" t="s">
        <v>298</v>
      </c>
      <c r="C108" s="125">
        <v>0</v>
      </c>
      <c r="D108" s="125">
        <v>3.5</v>
      </c>
      <c r="E108" s="125">
        <v>0</v>
      </c>
      <c r="F108" s="131">
        <f t="shared" si="9"/>
        <v>3.5</v>
      </c>
    </row>
    <row r="109" spans="1:6" ht="102" customHeight="1">
      <c r="A109" s="154" t="s">
        <v>365</v>
      </c>
      <c r="B109" s="141" t="s">
        <v>300</v>
      </c>
      <c r="C109" s="125"/>
      <c r="D109" s="125">
        <v>9.5</v>
      </c>
      <c r="E109" s="125">
        <v>0</v>
      </c>
      <c r="F109" s="131">
        <f t="shared" si="9"/>
        <v>9.5</v>
      </c>
    </row>
    <row r="110" spans="1:6" ht="108" customHeight="1">
      <c r="A110" s="154" t="s">
        <v>299</v>
      </c>
      <c r="B110" s="139" t="s">
        <v>300</v>
      </c>
      <c r="C110" s="125">
        <v>0</v>
      </c>
      <c r="D110" s="131">
        <v>0.55000000000000004</v>
      </c>
      <c r="E110" s="125">
        <v>0</v>
      </c>
      <c r="F110" s="131">
        <f t="shared" si="9"/>
        <v>0.55000000000000004</v>
      </c>
    </row>
    <row r="111" spans="1:6" ht="107.25" customHeight="1">
      <c r="A111" s="154" t="s">
        <v>301</v>
      </c>
      <c r="B111" s="139" t="s">
        <v>302</v>
      </c>
      <c r="C111" s="125">
        <f>SUM(C112:C113)</f>
        <v>0</v>
      </c>
      <c r="D111" s="125">
        <f>D112+D113</f>
        <v>16.8</v>
      </c>
      <c r="E111" s="125">
        <v>0</v>
      </c>
      <c r="F111" s="131">
        <f t="shared" si="9"/>
        <v>16.8</v>
      </c>
    </row>
    <row r="112" spans="1:6" ht="68.25" customHeight="1">
      <c r="A112" s="154" t="s">
        <v>303</v>
      </c>
      <c r="B112" s="139" t="s">
        <v>302</v>
      </c>
      <c r="C112" s="125">
        <v>0</v>
      </c>
      <c r="D112" s="131">
        <v>14</v>
      </c>
      <c r="E112" s="125">
        <v>0</v>
      </c>
      <c r="F112" s="131">
        <f t="shared" si="9"/>
        <v>14</v>
      </c>
    </row>
    <row r="113" spans="1:6" ht="69.75" customHeight="1">
      <c r="A113" s="154" t="s">
        <v>304</v>
      </c>
      <c r="B113" s="139" t="s">
        <v>302</v>
      </c>
      <c r="C113" s="125">
        <v>0</v>
      </c>
      <c r="D113" s="131">
        <v>2.8</v>
      </c>
      <c r="E113" s="125">
        <v>0</v>
      </c>
      <c r="F113" s="131">
        <f t="shared" si="9"/>
        <v>2.8</v>
      </c>
    </row>
    <row r="114" spans="1:6" ht="74.25" customHeight="1">
      <c r="A114" s="132" t="s">
        <v>250</v>
      </c>
      <c r="B114" s="132" t="s">
        <v>251</v>
      </c>
      <c r="C114" s="125">
        <v>186.34</v>
      </c>
      <c r="D114" s="131">
        <v>14.58</v>
      </c>
      <c r="E114" s="125">
        <f t="shared" si="8"/>
        <v>7.8244069979607174</v>
      </c>
      <c r="F114" s="131">
        <f t="shared" si="9"/>
        <v>-171.76</v>
      </c>
    </row>
    <row r="115" spans="1:6" ht="99.75" customHeight="1">
      <c r="A115" s="132" t="s">
        <v>252</v>
      </c>
      <c r="B115" s="132" t="s">
        <v>253</v>
      </c>
      <c r="C115" s="125">
        <v>0</v>
      </c>
      <c r="D115" s="131">
        <v>0.1</v>
      </c>
      <c r="E115" s="125">
        <v>0</v>
      </c>
      <c r="F115" s="131">
        <f t="shared" si="9"/>
        <v>0.1</v>
      </c>
    </row>
    <row r="116" spans="1:6" ht="101.25" customHeight="1">
      <c r="A116" s="132" t="s">
        <v>254</v>
      </c>
      <c r="B116" s="132" t="s">
        <v>255</v>
      </c>
      <c r="C116" s="125">
        <f>SUM(C117:C119)</f>
        <v>468.17</v>
      </c>
      <c r="D116" s="125">
        <f>D118+D119</f>
        <v>8.02</v>
      </c>
      <c r="E116" s="125">
        <f t="shared" si="8"/>
        <v>1.7130529508511863</v>
      </c>
      <c r="F116" s="131">
        <f t="shared" si="9"/>
        <v>-460.15000000000003</v>
      </c>
    </row>
    <row r="117" spans="1:6" ht="97.5" customHeight="1">
      <c r="A117" s="132" t="s">
        <v>256</v>
      </c>
      <c r="B117" s="132" t="s">
        <v>255</v>
      </c>
      <c r="C117" s="125">
        <v>0</v>
      </c>
      <c r="D117" s="131">
        <v>0</v>
      </c>
      <c r="E117" s="125">
        <v>0</v>
      </c>
      <c r="F117" s="131">
        <f t="shared" si="9"/>
        <v>0</v>
      </c>
    </row>
    <row r="118" spans="1:6" ht="94.5" customHeight="1">
      <c r="A118" s="132" t="s">
        <v>257</v>
      </c>
      <c r="B118" s="132" t="s">
        <v>255</v>
      </c>
      <c r="C118" s="131">
        <v>468.17</v>
      </c>
      <c r="D118" s="131">
        <v>3.02</v>
      </c>
      <c r="E118" s="125">
        <f t="shared" si="8"/>
        <v>0.64506482687912514</v>
      </c>
      <c r="F118" s="131">
        <f t="shared" si="9"/>
        <v>-465.15000000000003</v>
      </c>
    </row>
    <row r="119" spans="1:6" ht="91.5" customHeight="1">
      <c r="A119" s="132" t="s">
        <v>305</v>
      </c>
      <c r="B119" s="132" t="s">
        <v>255</v>
      </c>
      <c r="C119" s="131">
        <v>0</v>
      </c>
      <c r="D119" s="131">
        <v>5</v>
      </c>
      <c r="E119" s="125">
        <v>0</v>
      </c>
      <c r="F119" s="131">
        <f t="shared" si="9"/>
        <v>5</v>
      </c>
    </row>
    <row r="120" spans="1:6" ht="65.25" customHeight="1">
      <c r="A120" s="132" t="s">
        <v>453</v>
      </c>
      <c r="B120" s="132" t="s">
        <v>249</v>
      </c>
      <c r="C120" s="131">
        <v>5</v>
      </c>
      <c r="D120" s="131">
        <v>0</v>
      </c>
      <c r="E120" s="125">
        <f t="shared" si="8"/>
        <v>0</v>
      </c>
      <c r="F120" s="131">
        <f t="shared" si="9"/>
        <v>-5</v>
      </c>
    </row>
    <row r="121" spans="1:6" ht="76.5" customHeight="1">
      <c r="A121" s="132" t="s">
        <v>454</v>
      </c>
      <c r="B121" s="142" t="s">
        <v>455</v>
      </c>
      <c r="C121" s="131">
        <v>19</v>
      </c>
      <c r="D121" s="131"/>
      <c r="E121" s="125">
        <f t="shared" si="8"/>
        <v>0</v>
      </c>
      <c r="F121" s="131">
        <f t="shared" si="9"/>
        <v>-19</v>
      </c>
    </row>
    <row r="122" spans="1:6" ht="102.75" customHeight="1">
      <c r="A122" s="132" t="s">
        <v>456</v>
      </c>
      <c r="B122" s="132" t="s">
        <v>457</v>
      </c>
      <c r="C122" s="131">
        <v>12</v>
      </c>
      <c r="D122" s="131"/>
      <c r="E122" s="125">
        <f t="shared" si="8"/>
        <v>0</v>
      </c>
      <c r="F122" s="131">
        <f t="shared" si="9"/>
        <v>-12</v>
      </c>
    </row>
    <row r="123" spans="1:6" ht="78.75" customHeight="1">
      <c r="A123" s="132" t="s">
        <v>458</v>
      </c>
      <c r="B123" s="132" t="s">
        <v>459</v>
      </c>
      <c r="C123" s="131">
        <v>6</v>
      </c>
      <c r="D123" s="131"/>
      <c r="E123" s="125">
        <f t="shared" si="8"/>
        <v>0</v>
      </c>
      <c r="F123" s="131">
        <f t="shared" si="9"/>
        <v>-6</v>
      </c>
    </row>
    <row r="124" spans="1:6" ht="111.75" customHeight="1">
      <c r="A124" s="132" t="s">
        <v>460</v>
      </c>
      <c r="B124" s="132" t="s">
        <v>461</v>
      </c>
      <c r="C124" s="131">
        <v>3</v>
      </c>
      <c r="D124" s="131"/>
      <c r="E124" s="125">
        <f t="shared" si="8"/>
        <v>0</v>
      </c>
      <c r="F124" s="131">
        <f t="shared" si="9"/>
        <v>-3</v>
      </c>
    </row>
    <row r="125" spans="1:6" ht="90.75" customHeight="1">
      <c r="A125" s="132" t="s">
        <v>462</v>
      </c>
      <c r="B125" s="132" t="s">
        <v>463</v>
      </c>
      <c r="C125" s="131">
        <v>45</v>
      </c>
      <c r="D125" s="131"/>
      <c r="E125" s="125">
        <f t="shared" si="8"/>
        <v>0</v>
      </c>
      <c r="F125" s="131">
        <f t="shared" si="9"/>
        <v>-45</v>
      </c>
    </row>
    <row r="126" spans="1:6" ht="52.5" customHeight="1">
      <c r="A126" s="132" t="s">
        <v>464</v>
      </c>
      <c r="B126" s="132" t="s">
        <v>465</v>
      </c>
      <c r="C126" s="131">
        <v>50</v>
      </c>
      <c r="D126" s="131"/>
      <c r="E126" s="125">
        <f t="shared" si="8"/>
        <v>0</v>
      </c>
      <c r="F126" s="131">
        <f t="shared" si="9"/>
        <v>-50</v>
      </c>
    </row>
    <row r="127" spans="1:6" ht="88.5" customHeight="1">
      <c r="A127" s="154" t="s">
        <v>344</v>
      </c>
      <c r="B127" s="132" t="s">
        <v>345</v>
      </c>
      <c r="C127" s="131">
        <v>0</v>
      </c>
      <c r="D127" s="131">
        <v>1.87</v>
      </c>
      <c r="E127" s="125">
        <v>0</v>
      </c>
      <c r="F127" s="131">
        <f t="shared" si="9"/>
        <v>1.87</v>
      </c>
    </row>
    <row r="128" spans="1:6" ht="65.25" customHeight="1">
      <c r="A128" s="154" t="s">
        <v>366</v>
      </c>
      <c r="B128" s="132" t="s">
        <v>345</v>
      </c>
      <c r="C128" s="131"/>
      <c r="D128" s="125">
        <v>0.38</v>
      </c>
      <c r="E128" s="125">
        <v>0</v>
      </c>
      <c r="F128" s="131">
        <f t="shared" si="9"/>
        <v>0.38</v>
      </c>
    </row>
    <row r="129" spans="1:6" ht="65.25" customHeight="1">
      <c r="A129" s="154" t="s">
        <v>258</v>
      </c>
      <c r="B129" s="124" t="s">
        <v>78</v>
      </c>
      <c r="C129" s="131">
        <f>SUM(C130:C131)</f>
        <v>0.74</v>
      </c>
      <c r="D129" s="131">
        <f>D130</f>
        <v>173.99</v>
      </c>
      <c r="E129" s="125">
        <f>D129/C129*100</f>
        <v>23512.162162162163</v>
      </c>
      <c r="F129" s="131">
        <f t="shared" si="9"/>
        <v>173.25</v>
      </c>
    </row>
    <row r="130" spans="1:6" ht="69.75" customHeight="1">
      <c r="A130" s="154" t="s">
        <v>259</v>
      </c>
      <c r="B130" s="124" t="s">
        <v>78</v>
      </c>
      <c r="C130" s="131">
        <v>0</v>
      </c>
      <c r="D130" s="131">
        <v>173.99</v>
      </c>
      <c r="E130" s="125">
        <v>0</v>
      </c>
      <c r="F130" s="131">
        <f t="shared" si="9"/>
        <v>173.99</v>
      </c>
    </row>
    <row r="131" spans="1:6" ht="66.75" customHeight="1">
      <c r="A131" s="154" t="s">
        <v>346</v>
      </c>
      <c r="B131" s="124" t="s">
        <v>78</v>
      </c>
      <c r="C131" s="131">
        <v>0.74</v>
      </c>
      <c r="D131" s="131">
        <v>0</v>
      </c>
      <c r="E131" s="125">
        <f t="shared" ref="E131:E192" si="11">D131/C131*100</f>
        <v>0</v>
      </c>
      <c r="F131" s="131">
        <f t="shared" si="9"/>
        <v>-0.74</v>
      </c>
    </row>
    <row r="132" spans="1:6" ht="55.5" customHeight="1">
      <c r="A132" s="132" t="s">
        <v>260</v>
      </c>
      <c r="B132" s="132" t="s">
        <v>261</v>
      </c>
      <c r="C132" s="131">
        <v>120</v>
      </c>
      <c r="D132" s="125">
        <v>80</v>
      </c>
      <c r="E132" s="125">
        <f t="shared" si="11"/>
        <v>66.666666666666657</v>
      </c>
      <c r="F132" s="131">
        <f t="shared" si="9"/>
        <v>-40</v>
      </c>
    </row>
    <row r="133" spans="1:6" ht="67.5" customHeight="1">
      <c r="A133" s="154" t="s">
        <v>262</v>
      </c>
      <c r="B133" s="127" t="s">
        <v>306</v>
      </c>
      <c r="C133" s="131">
        <f>SUM(C134:C139)</f>
        <v>0</v>
      </c>
      <c r="D133" s="131"/>
      <c r="E133" s="125">
        <v>0</v>
      </c>
      <c r="F133" s="131">
        <f t="shared" ref="F133:F196" si="12">D133-C133</f>
        <v>0</v>
      </c>
    </row>
    <row r="134" spans="1:6" ht="63.75" customHeight="1">
      <c r="A134" s="154" t="s">
        <v>263</v>
      </c>
      <c r="B134" s="127" t="s">
        <v>306</v>
      </c>
      <c r="C134" s="131">
        <v>0</v>
      </c>
      <c r="D134" s="131">
        <v>4</v>
      </c>
      <c r="E134" s="125">
        <v>0</v>
      </c>
      <c r="F134" s="131">
        <f t="shared" si="12"/>
        <v>4</v>
      </c>
    </row>
    <row r="135" spans="1:6" ht="76.5" customHeight="1">
      <c r="A135" s="154" t="s">
        <v>264</v>
      </c>
      <c r="B135" s="127" t="s">
        <v>306</v>
      </c>
      <c r="C135" s="131">
        <v>0</v>
      </c>
      <c r="D135" s="131">
        <v>25</v>
      </c>
      <c r="E135" s="125">
        <v>0</v>
      </c>
      <c r="F135" s="131">
        <f t="shared" si="12"/>
        <v>25</v>
      </c>
    </row>
    <row r="136" spans="1:6" ht="80.25" customHeight="1">
      <c r="A136" s="154" t="s">
        <v>265</v>
      </c>
      <c r="B136" s="127" t="s">
        <v>306</v>
      </c>
      <c r="C136" s="131">
        <v>0</v>
      </c>
      <c r="D136" s="131">
        <v>0</v>
      </c>
      <c r="E136" s="125">
        <v>0</v>
      </c>
      <c r="F136" s="131">
        <f t="shared" si="12"/>
        <v>0</v>
      </c>
    </row>
    <row r="137" spans="1:6" ht="55.5" customHeight="1">
      <c r="A137" s="154" t="s">
        <v>307</v>
      </c>
      <c r="B137" s="127" t="s">
        <v>306</v>
      </c>
      <c r="C137" s="131">
        <v>0</v>
      </c>
      <c r="D137" s="131">
        <v>314.94</v>
      </c>
      <c r="E137" s="125">
        <v>0</v>
      </c>
      <c r="F137" s="131">
        <f t="shared" si="12"/>
        <v>314.94</v>
      </c>
    </row>
    <row r="138" spans="1:6" ht="92.25" customHeight="1">
      <c r="A138" s="154" t="s">
        <v>266</v>
      </c>
      <c r="B138" s="127" t="s">
        <v>306</v>
      </c>
      <c r="C138" s="131">
        <v>0</v>
      </c>
      <c r="D138" s="131">
        <v>5</v>
      </c>
      <c r="E138" s="125">
        <v>0</v>
      </c>
      <c r="F138" s="131">
        <f t="shared" si="12"/>
        <v>5</v>
      </c>
    </row>
    <row r="139" spans="1:6" ht="83.25" customHeight="1">
      <c r="A139" s="154" t="s">
        <v>308</v>
      </c>
      <c r="B139" s="127" t="s">
        <v>306</v>
      </c>
      <c r="C139" s="131">
        <v>0</v>
      </c>
      <c r="D139" s="131">
        <v>162.46</v>
      </c>
      <c r="E139" s="125">
        <v>0</v>
      </c>
      <c r="F139" s="131">
        <f t="shared" si="12"/>
        <v>162.46</v>
      </c>
    </row>
    <row r="140" spans="1:6" ht="96" customHeight="1">
      <c r="A140" s="154" t="s">
        <v>267</v>
      </c>
      <c r="B140" s="127" t="s">
        <v>309</v>
      </c>
      <c r="C140" s="131">
        <v>0</v>
      </c>
      <c r="D140" s="131">
        <v>28.85</v>
      </c>
      <c r="E140" s="125">
        <v>0</v>
      </c>
      <c r="F140" s="131">
        <f t="shared" si="12"/>
        <v>28.85</v>
      </c>
    </row>
    <row r="141" spans="1:6" ht="97.5" customHeight="1">
      <c r="A141" s="154" t="s">
        <v>310</v>
      </c>
      <c r="B141" s="127" t="s">
        <v>311</v>
      </c>
      <c r="C141" s="131">
        <v>0</v>
      </c>
      <c r="D141" s="131">
        <v>20.02</v>
      </c>
      <c r="E141" s="125">
        <v>0</v>
      </c>
      <c r="F141" s="131">
        <f t="shared" si="12"/>
        <v>20.02</v>
      </c>
    </row>
    <row r="142" spans="1:6" ht="24" customHeight="1">
      <c r="A142" s="122" t="s">
        <v>60</v>
      </c>
      <c r="B142" s="122" t="s">
        <v>61</v>
      </c>
      <c r="C142" s="123">
        <f>SUM(C147+C143)</f>
        <v>0</v>
      </c>
      <c r="D142" s="123">
        <v>6.34</v>
      </c>
      <c r="E142" s="123">
        <v>0</v>
      </c>
      <c r="F142" s="143">
        <f t="shared" si="12"/>
        <v>6.34</v>
      </c>
    </row>
    <row r="143" spans="1:6" ht="20.25" customHeight="1">
      <c r="A143" s="124" t="s">
        <v>62</v>
      </c>
      <c r="B143" s="124" t="s">
        <v>368</v>
      </c>
      <c r="C143" s="125">
        <f>SUM(C144:C146)</f>
        <v>0</v>
      </c>
      <c r="D143" s="125">
        <f>SUM(D144:D146)</f>
        <v>7.3</v>
      </c>
      <c r="E143" s="125">
        <v>0</v>
      </c>
      <c r="F143" s="143">
        <f t="shared" si="12"/>
        <v>7.3</v>
      </c>
    </row>
    <row r="144" spans="1:6" ht="22.5" customHeight="1">
      <c r="A144" s="124" t="s">
        <v>63</v>
      </c>
      <c r="B144" s="124" t="s">
        <v>368</v>
      </c>
      <c r="C144" s="125">
        <v>0</v>
      </c>
      <c r="D144" s="131">
        <v>5.21</v>
      </c>
      <c r="E144" s="125">
        <v>0</v>
      </c>
      <c r="F144" s="143">
        <f t="shared" si="12"/>
        <v>5.21</v>
      </c>
    </row>
    <row r="145" spans="1:6" ht="27" customHeight="1">
      <c r="A145" s="124" t="s">
        <v>206</v>
      </c>
      <c r="B145" s="124" t="s">
        <v>368</v>
      </c>
      <c r="C145" s="125">
        <v>0</v>
      </c>
      <c r="D145" s="131">
        <v>2</v>
      </c>
      <c r="E145" s="125">
        <v>0</v>
      </c>
      <c r="F145" s="143">
        <f t="shared" si="12"/>
        <v>2</v>
      </c>
    </row>
    <row r="146" spans="1:6" ht="25.5" customHeight="1">
      <c r="A146" s="124" t="s">
        <v>367</v>
      </c>
      <c r="B146" s="124" t="s">
        <v>368</v>
      </c>
      <c r="C146" s="125">
        <v>0</v>
      </c>
      <c r="D146" s="131">
        <v>0.09</v>
      </c>
      <c r="E146" s="125">
        <v>0</v>
      </c>
      <c r="F146" s="143">
        <f t="shared" si="12"/>
        <v>0.09</v>
      </c>
    </row>
    <row r="147" spans="1:6" ht="33" customHeight="1">
      <c r="A147" s="124" t="s">
        <v>466</v>
      </c>
      <c r="B147" s="124" t="s">
        <v>312</v>
      </c>
      <c r="C147" s="125">
        <v>0</v>
      </c>
      <c r="D147" s="131">
        <v>0</v>
      </c>
      <c r="E147" s="125">
        <v>0</v>
      </c>
      <c r="F147" s="143">
        <f t="shared" si="12"/>
        <v>0</v>
      </c>
    </row>
    <row r="148" spans="1:6" ht="33" customHeight="1">
      <c r="A148" s="124" t="s">
        <v>369</v>
      </c>
      <c r="B148" s="124" t="s">
        <v>312</v>
      </c>
      <c r="C148" s="125"/>
      <c r="D148" s="131">
        <v>0</v>
      </c>
      <c r="E148" s="125">
        <v>0</v>
      </c>
      <c r="F148" s="143">
        <f t="shared" si="12"/>
        <v>0</v>
      </c>
    </row>
    <row r="149" spans="1:6" ht="17.25" customHeight="1">
      <c r="A149" s="122" t="s">
        <v>64</v>
      </c>
      <c r="B149" s="122" t="s">
        <v>65</v>
      </c>
      <c r="C149" s="123">
        <f>SUM(C150+C196+C198+C202)</f>
        <v>1763403.3399999999</v>
      </c>
      <c r="D149" s="123">
        <f>SUM(D150+D196+D198+D202)</f>
        <v>743405.36</v>
      </c>
      <c r="E149" s="123">
        <f t="shared" si="11"/>
        <v>42.15742043451047</v>
      </c>
      <c r="F149" s="143">
        <f t="shared" si="12"/>
        <v>-1019997.9799999999</v>
      </c>
    </row>
    <row r="150" spans="1:6" ht="47.25" customHeight="1">
      <c r="A150" s="122" t="s">
        <v>66</v>
      </c>
      <c r="B150" s="122" t="s">
        <v>67</v>
      </c>
      <c r="C150" s="123">
        <f>SUM(C151+C154+C174+C192)</f>
        <v>1763403.3399999999</v>
      </c>
      <c r="D150" s="123">
        <f>D151+D154+D174+D192</f>
        <v>749738.62</v>
      </c>
      <c r="E150" s="123">
        <f t="shared" si="11"/>
        <v>42.516570258962993</v>
      </c>
      <c r="F150" s="143">
        <f t="shared" si="12"/>
        <v>-1013664.7199999999</v>
      </c>
    </row>
    <row r="151" spans="1:6" ht="32.25" customHeight="1">
      <c r="A151" s="122" t="s">
        <v>220</v>
      </c>
      <c r="B151" s="122" t="s">
        <v>467</v>
      </c>
      <c r="C151" s="123">
        <f>SUM(C152+C153)</f>
        <v>617768</v>
      </c>
      <c r="D151" s="123">
        <f>SUM(D152+D153)</f>
        <v>71679</v>
      </c>
      <c r="E151" s="123">
        <f t="shared" si="11"/>
        <v>11.60289947035133</v>
      </c>
      <c r="F151" s="143">
        <f t="shared" si="12"/>
        <v>-546089</v>
      </c>
    </row>
    <row r="152" spans="1:6" ht="58.5" customHeight="1">
      <c r="A152" s="124" t="s">
        <v>221</v>
      </c>
      <c r="B152" s="124" t="s">
        <v>313</v>
      </c>
      <c r="C152" s="131">
        <f>483132+13446</f>
        <v>496578</v>
      </c>
      <c r="D152" s="131">
        <v>41382</v>
      </c>
      <c r="E152" s="125">
        <f t="shared" si="11"/>
        <v>8.3334340224496462</v>
      </c>
      <c r="F152" s="131">
        <f t="shared" si="12"/>
        <v>-455196</v>
      </c>
    </row>
    <row r="153" spans="1:6" ht="49.5" customHeight="1">
      <c r="A153" s="124" t="s">
        <v>268</v>
      </c>
      <c r="B153" s="124" t="s">
        <v>269</v>
      </c>
      <c r="C153" s="131">
        <f>110986+10204</f>
        <v>121190</v>
      </c>
      <c r="D153" s="131">
        <v>30297</v>
      </c>
      <c r="E153" s="125">
        <f t="shared" si="11"/>
        <v>24.999587424705009</v>
      </c>
      <c r="F153" s="131">
        <f t="shared" si="12"/>
        <v>-90893</v>
      </c>
    </row>
    <row r="154" spans="1:6" ht="45" customHeight="1">
      <c r="A154" s="122" t="s">
        <v>222</v>
      </c>
      <c r="B154" s="122" t="s">
        <v>468</v>
      </c>
      <c r="C154" s="123">
        <f>SUM(C155+C159+C160+C162+C161+C163)</f>
        <v>546626.04</v>
      </c>
      <c r="D154" s="123">
        <f>D155+D157+D158+D159+D161+D162+D163</f>
        <v>357866.95</v>
      </c>
      <c r="E154" s="123">
        <f t="shared" si="11"/>
        <v>65.4683318782252</v>
      </c>
      <c r="F154" s="143">
        <f t="shared" si="12"/>
        <v>-188759.09000000003</v>
      </c>
    </row>
    <row r="155" spans="1:6" ht="48.75" customHeight="1">
      <c r="A155" s="124" t="s">
        <v>314</v>
      </c>
      <c r="B155" s="132" t="s">
        <v>469</v>
      </c>
      <c r="C155" s="125">
        <f>SUM(C156:C158)</f>
        <v>49386.380000000005</v>
      </c>
      <c r="D155" s="125">
        <f>D156</f>
        <v>0</v>
      </c>
      <c r="E155" s="125">
        <f t="shared" si="11"/>
        <v>0</v>
      </c>
      <c r="F155" s="131">
        <f t="shared" si="12"/>
        <v>-49386.380000000005</v>
      </c>
    </row>
    <row r="156" spans="1:6" ht="44.25" customHeight="1">
      <c r="A156" s="124" t="s">
        <v>314</v>
      </c>
      <c r="B156" s="124" t="s">
        <v>315</v>
      </c>
      <c r="C156" s="125">
        <v>21345.4</v>
      </c>
      <c r="D156" s="125"/>
      <c r="E156" s="125">
        <f t="shared" si="11"/>
        <v>0</v>
      </c>
      <c r="F156" s="131">
        <f t="shared" si="12"/>
        <v>-21345.4</v>
      </c>
    </row>
    <row r="157" spans="1:6" ht="115.5" customHeight="1">
      <c r="A157" s="124" t="s">
        <v>316</v>
      </c>
      <c r="B157" s="138" t="s">
        <v>317</v>
      </c>
      <c r="C157" s="125">
        <v>26207.08</v>
      </c>
      <c r="D157" s="125">
        <v>3294.55</v>
      </c>
      <c r="E157" s="125">
        <f t="shared" si="11"/>
        <v>12.571221211977832</v>
      </c>
      <c r="F157" s="131">
        <f t="shared" si="12"/>
        <v>-22912.530000000002</v>
      </c>
    </row>
    <row r="158" spans="1:6" ht="110.25" customHeight="1">
      <c r="A158" s="124" t="s">
        <v>318</v>
      </c>
      <c r="B158" s="138" t="s">
        <v>319</v>
      </c>
      <c r="C158" s="125">
        <v>1833.9</v>
      </c>
      <c r="D158" s="125">
        <v>230.54</v>
      </c>
      <c r="E158" s="125">
        <f t="shared" si="11"/>
        <v>12.571023501826705</v>
      </c>
      <c r="F158" s="131">
        <f t="shared" si="12"/>
        <v>-1603.3600000000001</v>
      </c>
    </row>
    <row r="159" spans="1:6" ht="33.75" customHeight="1">
      <c r="A159" s="124" t="s">
        <v>320</v>
      </c>
      <c r="B159" s="124" t="s">
        <v>321</v>
      </c>
      <c r="C159" s="125">
        <v>225.17</v>
      </c>
      <c r="D159" s="125">
        <v>225.17</v>
      </c>
      <c r="E159" s="125">
        <f t="shared" si="11"/>
        <v>100</v>
      </c>
      <c r="F159" s="131">
        <f t="shared" si="12"/>
        <v>0</v>
      </c>
    </row>
    <row r="160" spans="1:6" ht="45.75" customHeight="1">
      <c r="A160" s="124" t="s">
        <v>470</v>
      </c>
      <c r="B160" s="124" t="s">
        <v>326</v>
      </c>
      <c r="C160" s="125">
        <v>1076.9000000000001</v>
      </c>
      <c r="D160" s="125"/>
      <c r="E160" s="125">
        <f t="shared" si="11"/>
        <v>0</v>
      </c>
      <c r="F160" s="131">
        <f t="shared" si="12"/>
        <v>-1076.9000000000001</v>
      </c>
    </row>
    <row r="161" spans="1:6" ht="60" customHeight="1">
      <c r="A161" s="124" t="s">
        <v>322</v>
      </c>
      <c r="B161" s="124" t="s">
        <v>323</v>
      </c>
      <c r="C161" s="125">
        <v>438190.9</v>
      </c>
      <c r="D161" s="125">
        <v>322465.59000000003</v>
      </c>
      <c r="E161" s="125">
        <f t="shared" si="11"/>
        <v>73.590206916665778</v>
      </c>
      <c r="F161" s="131">
        <f t="shared" si="12"/>
        <v>-115725.31</v>
      </c>
    </row>
    <row r="162" spans="1:6" ht="47.25" customHeight="1">
      <c r="A162" s="124" t="s">
        <v>324</v>
      </c>
      <c r="B162" s="124" t="s">
        <v>325</v>
      </c>
      <c r="C162" s="125">
        <v>530.1</v>
      </c>
      <c r="D162" s="125">
        <v>530.1</v>
      </c>
      <c r="E162" s="125">
        <f t="shared" si="11"/>
        <v>100</v>
      </c>
      <c r="F162" s="131">
        <f t="shared" si="12"/>
        <v>0</v>
      </c>
    </row>
    <row r="163" spans="1:6" ht="32.25" customHeight="1">
      <c r="A163" s="122" t="s">
        <v>270</v>
      </c>
      <c r="B163" s="122" t="s">
        <v>271</v>
      </c>
      <c r="C163" s="143">
        <f>SUM(C164:C173)</f>
        <v>57216.59</v>
      </c>
      <c r="D163" s="123">
        <f>SUM(D164:D173)</f>
        <v>31121</v>
      </c>
      <c r="E163" s="123">
        <f t="shared" si="11"/>
        <v>54.391567201051302</v>
      </c>
      <c r="F163" s="143">
        <f t="shared" si="12"/>
        <v>-26095.589999999997</v>
      </c>
    </row>
    <row r="164" spans="1:6" ht="36.75" customHeight="1">
      <c r="A164" s="124" t="s">
        <v>327</v>
      </c>
      <c r="B164" s="124" t="s">
        <v>328</v>
      </c>
      <c r="C164" s="131">
        <v>400</v>
      </c>
      <c r="D164" s="125">
        <v>0</v>
      </c>
      <c r="E164" s="125">
        <f t="shared" si="11"/>
        <v>0</v>
      </c>
      <c r="F164" s="131">
        <f t="shared" si="12"/>
        <v>-400</v>
      </c>
    </row>
    <row r="165" spans="1:6" ht="60.75" customHeight="1">
      <c r="A165" s="124" t="s">
        <v>370</v>
      </c>
      <c r="B165" s="124" t="s">
        <v>371</v>
      </c>
      <c r="C165" s="131"/>
      <c r="D165" s="125"/>
      <c r="E165" s="125">
        <v>0</v>
      </c>
      <c r="F165" s="131">
        <f t="shared" si="12"/>
        <v>0</v>
      </c>
    </row>
    <row r="166" spans="1:6" ht="111" customHeight="1">
      <c r="A166" s="124" t="s">
        <v>370</v>
      </c>
      <c r="B166" s="138" t="s">
        <v>372</v>
      </c>
      <c r="C166" s="131"/>
      <c r="D166" s="125">
        <v>0</v>
      </c>
      <c r="E166" s="125">
        <v>0</v>
      </c>
      <c r="F166" s="131">
        <f t="shared" si="12"/>
        <v>0</v>
      </c>
    </row>
    <row r="167" spans="1:6" ht="80.25" customHeight="1">
      <c r="A167" s="124" t="s">
        <v>327</v>
      </c>
      <c r="B167" s="138" t="s">
        <v>471</v>
      </c>
      <c r="C167" s="131"/>
      <c r="D167" s="125"/>
      <c r="E167" s="125">
        <v>0</v>
      </c>
      <c r="F167" s="131">
        <f t="shared" si="12"/>
        <v>0</v>
      </c>
    </row>
    <row r="168" spans="1:6" ht="114.75">
      <c r="A168" s="124" t="s">
        <v>327</v>
      </c>
      <c r="B168" s="124" t="s">
        <v>329</v>
      </c>
      <c r="C168" s="131">
        <v>616</v>
      </c>
      <c r="D168" s="125">
        <v>0</v>
      </c>
      <c r="E168" s="125">
        <f t="shared" si="11"/>
        <v>0</v>
      </c>
      <c r="F168" s="131">
        <f t="shared" si="12"/>
        <v>-616</v>
      </c>
    </row>
    <row r="169" spans="1:6" ht="51">
      <c r="A169" s="124" t="s">
        <v>327</v>
      </c>
      <c r="B169" s="124" t="s">
        <v>472</v>
      </c>
      <c r="C169" s="131">
        <v>119.5</v>
      </c>
      <c r="D169" s="125">
        <v>119.5</v>
      </c>
      <c r="E169" s="125">
        <f t="shared" si="11"/>
        <v>100</v>
      </c>
      <c r="F169" s="131">
        <f t="shared" si="12"/>
        <v>0</v>
      </c>
    </row>
    <row r="170" spans="1:6" ht="38.25">
      <c r="A170" s="124" t="s">
        <v>327</v>
      </c>
      <c r="B170" s="124" t="s">
        <v>473</v>
      </c>
      <c r="C170" s="131">
        <v>106.7</v>
      </c>
      <c r="D170" s="125"/>
      <c r="E170" s="125">
        <f t="shared" si="11"/>
        <v>0</v>
      </c>
      <c r="F170" s="131">
        <f t="shared" si="12"/>
        <v>-106.7</v>
      </c>
    </row>
    <row r="171" spans="1:6" ht="51">
      <c r="A171" s="124" t="s">
        <v>327</v>
      </c>
      <c r="B171" s="124" t="s">
        <v>474</v>
      </c>
      <c r="C171" s="131">
        <v>156.69</v>
      </c>
      <c r="D171" s="125"/>
      <c r="E171" s="125">
        <f t="shared" si="11"/>
        <v>0</v>
      </c>
      <c r="F171" s="131">
        <f t="shared" si="12"/>
        <v>-156.69</v>
      </c>
    </row>
    <row r="172" spans="1:6" ht="51">
      <c r="A172" s="124" t="s">
        <v>272</v>
      </c>
      <c r="B172" s="124" t="s">
        <v>273</v>
      </c>
      <c r="C172" s="131">
        <v>43200</v>
      </c>
      <c r="D172" s="131">
        <v>26865</v>
      </c>
      <c r="E172" s="125">
        <f t="shared" si="11"/>
        <v>62.187499999999993</v>
      </c>
      <c r="F172" s="131">
        <f t="shared" si="12"/>
        <v>-16335</v>
      </c>
    </row>
    <row r="173" spans="1:6" ht="63.75">
      <c r="A173" s="124" t="s">
        <v>272</v>
      </c>
      <c r="B173" s="124" t="s">
        <v>274</v>
      </c>
      <c r="C173" s="131">
        <v>12617.7</v>
      </c>
      <c r="D173" s="131">
        <v>4136.5</v>
      </c>
      <c r="E173" s="125">
        <f t="shared" si="11"/>
        <v>32.78331233109045</v>
      </c>
      <c r="F173" s="131">
        <f t="shared" si="12"/>
        <v>-8481.2000000000007</v>
      </c>
    </row>
    <row r="174" spans="1:6" ht="38.25">
      <c r="A174" s="122" t="s">
        <v>223</v>
      </c>
      <c r="B174" s="122" t="s">
        <v>475</v>
      </c>
      <c r="C174" s="123">
        <f>SUM(C175+C176+C185+C186+C189+C187+C188)</f>
        <v>594955.4</v>
      </c>
      <c r="D174" s="123">
        <f>D175+D176+D186+D187+D189</f>
        <v>317181.33999999997</v>
      </c>
      <c r="E174" s="123">
        <f t="shared" si="11"/>
        <v>53.311784379131602</v>
      </c>
      <c r="F174" s="143">
        <f t="shared" si="12"/>
        <v>-277774.06000000006</v>
      </c>
    </row>
    <row r="175" spans="1:6" ht="60.75" customHeight="1">
      <c r="A175" s="124" t="s">
        <v>224</v>
      </c>
      <c r="B175" s="124" t="s">
        <v>225</v>
      </c>
      <c r="C175" s="125">
        <v>17213.599999999999</v>
      </c>
      <c r="D175" s="131">
        <v>10451.17</v>
      </c>
      <c r="E175" s="125">
        <f t="shared" si="11"/>
        <v>60.714609378630854</v>
      </c>
      <c r="F175" s="131">
        <f t="shared" si="12"/>
        <v>-6762.4299999999985</v>
      </c>
    </row>
    <row r="176" spans="1:6" ht="51">
      <c r="A176" s="124" t="s">
        <v>226</v>
      </c>
      <c r="B176" s="144" t="s">
        <v>68</v>
      </c>
      <c r="C176" s="135">
        <f>SUM(C177:C184)</f>
        <v>78647.099999999991</v>
      </c>
      <c r="D176" s="135">
        <f>D177+D178+D179+D180+D182+D183</f>
        <v>47146.779999999992</v>
      </c>
      <c r="E176" s="125">
        <f t="shared" si="11"/>
        <v>59.947258068002505</v>
      </c>
      <c r="F176" s="131">
        <f t="shared" si="12"/>
        <v>-31500.32</v>
      </c>
    </row>
    <row r="177" spans="1:6" ht="89.25">
      <c r="A177" s="124" t="s">
        <v>226</v>
      </c>
      <c r="B177" s="124" t="s">
        <v>476</v>
      </c>
      <c r="C177" s="125">
        <v>311</v>
      </c>
      <c r="D177" s="131">
        <v>155.5</v>
      </c>
      <c r="E177" s="125">
        <f t="shared" si="11"/>
        <v>50</v>
      </c>
      <c r="F177" s="131">
        <f t="shared" si="12"/>
        <v>-155.5</v>
      </c>
    </row>
    <row r="178" spans="1:6" ht="40.5" customHeight="1">
      <c r="A178" s="124" t="s">
        <v>226</v>
      </c>
      <c r="B178" s="124" t="s">
        <v>477</v>
      </c>
      <c r="C178" s="125">
        <v>75690</v>
      </c>
      <c r="D178" s="131">
        <v>45957.24</v>
      </c>
      <c r="E178" s="125">
        <f t="shared" si="11"/>
        <v>60.717717003567188</v>
      </c>
      <c r="F178" s="131">
        <f t="shared" si="12"/>
        <v>-29732.760000000002</v>
      </c>
    </row>
    <row r="179" spans="1:6" ht="102">
      <c r="A179" s="124" t="s">
        <v>226</v>
      </c>
      <c r="B179" s="124" t="s">
        <v>478</v>
      </c>
      <c r="C179" s="125">
        <v>0.2</v>
      </c>
      <c r="D179" s="131">
        <v>0.2</v>
      </c>
      <c r="E179" s="125">
        <f t="shared" si="11"/>
        <v>100</v>
      </c>
      <c r="F179" s="131">
        <f t="shared" si="12"/>
        <v>0</v>
      </c>
    </row>
    <row r="180" spans="1:6" ht="51">
      <c r="A180" s="124" t="s">
        <v>226</v>
      </c>
      <c r="B180" s="124" t="s">
        <v>479</v>
      </c>
      <c r="C180" s="125">
        <v>115.2</v>
      </c>
      <c r="D180" s="131">
        <v>115.2</v>
      </c>
      <c r="E180" s="125">
        <f t="shared" si="11"/>
        <v>100</v>
      </c>
      <c r="F180" s="131">
        <f t="shared" si="12"/>
        <v>0</v>
      </c>
    </row>
    <row r="181" spans="1:6" ht="97.5" customHeight="1">
      <c r="A181" s="124" t="s">
        <v>226</v>
      </c>
      <c r="B181" s="133" t="s">
        <v>480</v>
      </c>
      <c r="C181" s="125">
        <v>0</v>
      </c>
      <c r="D181" s="131">
        <v>0</v>
      </c>
      <c r="E181" s="125">
        <v>0</v>
      </c>
      <c r="F181" s="131">
        <f t="shared" si="12"/>
        <v>0</v>
      </c>
    </row>
    <row r="182" spans="1:6" ht="140.25">
      <c r="A182" s="124" t="s">
        <v>226</v>
      </c>
      <c r="B182" s="124" t="s">
        <v>481</v>
      </c>
      <c r="C182" s="125">
        <v>0.2</v>
      </c>
      <c r="D182" s="131">
        <v>0.14000000000000001</v>
      </c>
      <c r="E182" s="125">
        <f t="shared" si="11"/>
        <v>70</v>
      </c>
      <c r="F182" s="131">
        <f t="shared" si="12"/>
        <v>-0.06</v>
      </c>
    </row>
    <row r="183" spans="1:6" ht="63.75">
      <c r="A183" s="124" t="s">
        <v>226</v>
      </c>
      <c r="B183" s="124" t="s">
        <v>482</v>
      </c>
      <c r="C183" s="125">
        <v>940.3</v>
      </c>
      <c r="D183" s="131">
        <v>918.5</v>
      </c>
      <c r="E183" s="125">
        <f t="shared" si="11"/>
        <v>97.681590981601616</v>
      </c>
      <c r="F183" s="131">
        <f t="shared" si="12"/>
        <v>-21.799999999999955</v>
      </c>
    </row>
    <row r="184" spans="1:6" ht="127.5">
      <c r="A184" s="124" t="s">
        <v>227</v>
      </c>
      <c r="B184" s="124" t="s">
        <v>483</v>
      </c>
      <c r="C184" s="125">
        <v>1590.2</v>
      </c>
      <c r="D184" s="131">
        <v>0</v>
      </c>
      <c r="E184" s="125">
        <f t="shared" si="11"/>
        <v>0</v>
      </c>
      <c r="F184" s="131">
        <f t="shared" si="12"/>
        <v>-1590.2</v>
      </c>
    </row>
    <row r="185" spans="1:6" ht="140.25">
      <c r="A185" s="124" t="s">
        <v>228</v>
      </c>
      <c r="B185" s="124" t="s">
        <v>484</v>
      </c>
      <c r="C185" s="125">
        <v>48.6</v>
      </c>
      <c r="D185" s="131">
        <v>0</v>
      </c>
      <c r="E185" s="125">
        <f t="shared" si="11"/>
        <v>0</v>
      </c>
      <c r="F185" s="131">
        <f t="shared" si="12"/>
        <v>-48.6</v>
      </c>
    </row>
    <row r="186" spans="1:6" ht="48" customHeight="1">
      <c r="A186" s="124" t="s">
        <v>229</v>
      </c>
      <c r="B186" s="124" t="s">
        <v>275</v>
      </c>
      <c r="C186" s="131">
        <v>16915.8</v>
      </c>
      <c r="D186" s="131">
        <v>8389.77</v>
      </c>
      <c r="E186" s="125">
        <f t="shared" si="11"/>
        <v>49.597240449757038</v>
      </c>
      <c r="F186" s="131">
        <f t="shared" si="12"/>
        <v>-8526.0299999999988</v>
      </c>
    </row>
    <row r="187" spans="1:6" ht="63.75">
      <c r="A187" s="124" t="s">
        <v>347</v>
      </c>
      <c r="B187" s="124" t="s">
        <v>348</v>
      </c>
      <c r="C187" s="131">
        <v>84.4</v>
      </c>
      <c r="D187" s="131">
        <v>35.020000000000003</v>
      </c>
      <c r="E187" s="125">
        <f t="shared" si="11"/>
        <v>41.492890995260659</v>
      </c>
      <c r="F187" s="131">
        <f t="shared" si="12"/>
        <v>-49.38</v>
      </c>
    </row>
    <row r="188" spans="1:6" ht="38.25">
      <c r="A188" s="124" t="s">
        <v>276</v>
      </c>
      <c r="B188" s="132" t="s">
        <v>277</v>
      </c>
      <c r="C188" s="131">
        <v>639.9</v>
      </c>
      <c r="D188" s="131"/>
      <c r="E188" s="125">
        <f t="shared" si="11"/>
        <v>0</v>
      </c>
      <c r="F188" s="131">
        <f t="shared" si="12"/>
        <v>-639.9</v>
      </c>
    </row>
    <row r="189" spans="1:6" ht="25.5">
      <c r="A189" s="122" t="s">
        <v>230</v>
      </c>
      <c r="B189" s="122" t="s">
        <v>69</v>
      </c>
      <c r="C189" s="123">
        <f>SUM(C190:C191)</f>
        <v>481406</v>
      </c>
      <c r="D189" s="123">
        <f t="shared" ref="D189" si="13">SUM(D190:D191)</f>
        <v>251158.6</v>
      </c>
      <c r="E189" s="123">
        <f t="shared" si="11"/>
        <v>52.171888177546599</v>
      </c>
      <c r="F189" s="143">
        <f t="shared" si="12"/>
        <v>-230247.4</v>
      </c>
    </row>
    <row r="190" spans="1:6" ht="76.5">
      <c r="A190" s="124" t="s">
        <v>231</v>
      </c>
      <c r="B190" s="138" t="s">
        <v>232</v>
      </c>
      <c r="C190" s="131">
        <v>190702</v>
      </c>
      <c r="D190" s="131">
        <v>84511.6</v>
      </c>
      <c r="E190" s="125">
        <f t="shared" si="11"/>
        <v>44.31605331879058</v>
      </c>
      <c r="F190" s="131">
        <f t="shared" si="12"/>
        <v>-106190.39999999999</v>
      </c>
    </row>
    <row r="191" spans="1:6" ht="140.25">
      <c r="A191" s="124" t="s">
        <v>231</v>
      </c>
      <c r="B191" s="138" t="s">
        <v>278</v>
      </c>
      <c r="C191" s="131">
        <f>289561+1143</f>
        <v>290704</v>
      </c>
      <c r="D191" s="131">
        <v>166647</v>
      </c>
      <c r="E191" s="125">
        <f t="shared" si="11"/>
        <v>57.325320601023719</v>
      </c>
      <c r="F191" s="131">
        <f t="shared" si="12"/>
        <v>-124057</v>
      </c>
    </row>
    <row r="192" spans="1:6" ht="31.5">
      <c r="A192" s="122" t="s">
        <v>373</v>
      </c>
      <c r="B192" s="145" t="s">
        <v>374</v>
      </c>
      <c r="C192" s="123">
        <f>SUM(C193:C195)</f>
        <v>4053.8999999999996</v>
      </c>
      <c r="D192" s="123">
        <f>SUM(D193:D195)</f>
        <v>3011.33</v>
      </c>
      <c r="E192" s="123">
        <f t="shared" si="11"/>
        <v>74.282296060583647</v>
      </c>
      <c r="F192" s="143">
        <f t="shared" si="12"/>
        <v>-1042.5699999999997</v>
      </c>
    </row>
    <row r="193" spans="1:6" ht="153">
      <c r="A193" s="124" t="s">
        <v>375</v>
      </c>
      <c r="B193" s="124" t="s">
        <v>376</v>
      </c>
      <c r="C193" s="125">
        <v>0</v>
      </c>
      <c r="D193" s="125">
        <v>678.5</v>
      </c>
      <c r="E193" s="125">
        <v>0</v>
      </c>
      <c r="F193" s="131">
        <f t="shared" si="12"/>
        <v>678.5</v>
      </c>
    </row>
    <row r="194" spans="1:6" ht="60.75" customHeight="1">
      <c r="A194" s="124" t="s">
        <v>375</v>
      </c>
      <c r="B194" s="124" t="s">
        <v>485</v>
      </c>
      <c r="C194" s="125">
        <v>2154.1</v>
      </c>
      <c r="D194" s="125">
        <v>2332.83</v>
      </c>
      <c r="E194" s="125">
        <f t="shared" ref="E194:E195" si="14">D194/C194*100</f>
        <v>108.29720068706187</v>
      </c>
      <c r="F194" s="131">
        <f t="shared" si="12"/>
        <v>178.73000000000002</v>
      </c>
    </row>
    <row r="195" spans="1:6" ht="153">
      <c r="A195" s="155" t="s">
        <v>377</v>
      </c>
      <c r="B195" s="138" t="s">
        <v>376</v>
      </c>
      <c r="C195" s="125">
        <v>1899.8</v>
      </c>
      <c r="D195" s="131">
        <v>0</v>
      </c>
      <c r="E195" s="125">
        <f t="shared" si="14"/>
        <v>0</v>
      </c>
      <c r="F195" s="131">
        <f t="shared" si="12"/>
        <v>-1899.8</v>
      </c>
    </row>
    <row r="196" spans="1:6" ht="25.5">
      <c r="A196" s="156" t="s">
        <v>486</v>
      </c>
      <c r="B196" s="122" t="s">
        <v>330</v>
      </c>
      <c r="C196" s="123">
        <f>SUM(C197)</f>
        <v>0</v>
      </c>
      <c r="D196" s="123">
        <f>SUM(D197)</f>
        <v>50</v>
      </c>
      <c r="E196" s="123">
        <v>0</v>
      </c>
      <c r="F196" s="143">
        <f t="shared" si="12"/>
        <v>50</v>
      </c>
    </row>
    <row r="197" spans="1:6" ht="25.5">
      <c r="A197" s="157" t="s">
        <v>487</v>
      </c>
      <c r="B197" s="124" t="s">
        <v>330</v>
      </c>
      <c r="C197" s="125"/>
      <c r="D197" s="131">
        <v>50</v>
      </c>
      <c r="E197" s="125">
        <v>0</v>
      </c>
      <c r="F197" s="131">
        <f t="shared" ref="F197:F206" si="15">D197-C197</f>
        <v>50</v>
      </c>
    </row>
    <row r="198" spans="1:6" ht="38.25">
      <c r="A198" s="124" t="s">
        <v>488</v>
      </c>
      <c r="B198" s="124" t="s">
        <v>378</v>
      </c>
      <c r="C198" s="125">
        <f>SUM(C199:C201)</f>
        <v>0</v>
      </c>
      <c r="D198" s="125">
        <f t="shared" ref="D198" si="16">SUM(D199:D201)</f>
        <v>0</v>
      </c>
      <c r="E198" s="125">
        <v>0</v>
      </c>
      <c r="F198" s="131">
        <f t="shared" si="15"/>
        <v>0</v>
      </c>
    </row>
    <row r="199" spans="1:6" ht="38.25">
      <c r="A199" s="124" t="s">
        <v>379</v>
      </c>
      <c r="B199" s="124" t="s">
        <v>380</v>
      </c>
      <c r="C199" s="125">
        <v>0</v>
      </c>
      <c r="D199" s="131">
        <v>0</v>
      </c>
      <c r="E199" s="125">
        <v>0</v>
      </c>
      <c r="F199" s="131">
        <f t="shared" si="15"/>
        <v>0</v>
      </c>
    </row>
    <row r="200" spans="1:6" ht="38.25">
      <c r="A200" s="124" t="s">
        <v>489</v>
      </c>
      <c r="B200" s="124" t="s">
        <v>380</v>
      </c>
      <c r="C200" s="125">
        <v>0</v>
      </c>
      <c r="D200" s="131">
        <v>0</v>
      </c>
      <c r="E200" s="125">
        <v>0</v>
      </c>
      <c r="F200" s="131">
        <f t="shared" si="15"/>
        <v>0</v>
      </c>
    </row>
    <row r="201" spans="1:6" ht="38.25">
      <c r="A201" s="124" t="s">
        <v>490</v>
      </c>
      <c r="B201" s="124" t="s">
        <v>380</v>
      </c>
      <c r="C201" s="125">
        <v>0</v>
      </c>
      <c r="D201" s="131">
        <v>0</v>
      </c>
      <c r="E201" s="125">
        <v>0</v>
      </c>
      <c r="F201" s="131">
        <f t="shared" si="15"/>
        <v>0</v>
      </c>
    </row>
    <row r="202" spans="1:6" ht="51">
      <c r="A202" s="122" t="s">
        <v>279</v>
      </c>
      <c r="B202" s="122" t="s">
        <v>491</v>
      </c>
      <c r="C202" s="123">
        <f>SUM(C203:C205)</f>
        <v>0</v>
      </c>
      <c r="D202" s="123">
        <f>SUM(D203:D205)</f>
        <v>-6383.26</v>
      </c>
      <c r="E202" s="123">
        <v>0</v>
      </c>
      <c r="F202" s="143">
        <f t="shared" si="15"/>
        <v>-6383.26</v>
      </c>
    </row>
    <row r="203" spans="1:6">
      <c r="A203" s="124" t="s">
        <v>280</v>
      </c>
      <c r="B203" s="124"/>
      <c r="C203" s="125"/>
      <c r="D203" s="131">
        <v>-1508.64</v>
      </c>
      <c r="E203" s="125">
        <v>0</v>
      </c>
      <c r="F203" s="131">
        <f t="shared" si="15"/>
        <v>-1508.64</v>
      </c>
    </row>
    <row r="204" spans="1:6">
      <c r="A204" s="124" t="s">
        <v>281</v>
      </c>
      <c r="B204" s="124"/>
      <c r="C204" s="125" t="s">
        <v>72</v>
      </c>
      <c r="D204" s="131">
        <v>-4874.62</v>
      </c>
      <c r="E204" s="125">
        <v>0</v>
      </c>
      <c r="F204" s="131">
        <v>0</v>
      </c>
    </row>
    <row r="205" spans="1:6">
      <c r="A205" s="124" t="s">
        <v>492</v>
      </c>
      <c r="B205" s="124"/>
      <c r="C205" s="125"/>
      <c r="D205" s="131"/>
      <c r="E205" s="125">
        <v>0</v>
      </c>
      <c r="F205" s="131">
        <f t="shared" si="15"/>
        <v>0</v>
      </c>
    </row>
    <row r="206" spans="1:6">
      <c r="A206" s="122"/>
      <c r="B206" s="122" t="s">
        <v>70</v>
      </c>
      <c r="C206" s="123">
        <f>SUM(C149+C4)</f>
        <v>2282876.19</v>
      </c>
      <c r="D206" s="123">
        <f>SUM(D149+D4)</f>
        <v>921851.65999999992</v>
      </c>
      <c r="E206" s="123">
        <f>D206/C206*100</f>
        <v>40.381150061405648</v>
      </c>
      <c r="F206" s="143">
        <f t="shared" si="15"/>
        <v>-1361024.53</v>
      </c>
    </row>
  </sheetData>
  <mergeCells count="1">
    <mergeCell ref="A1:F1"/>
  </mergeCells>
  <pageMargins left="0.70866141732283472" right="0" top="0.43307086614173229" bottom="0.31496062992125984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workbookViewId="0">
      <selection activeCell="H14" sqref="H14"/>
    </sheetView>
  </sheetViews>
  <sheetFormatPr defaultRowHeight="15"/>
  <cols>
    <col min="1" max="1" width="12.7109375" style="1" customWidth="1"/>
    <col min="2" max="2" width="53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4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ht="19.5">
      <c r="A1" s="112" t="s">
        <v>79</v>
      </c>
      <c r="B1" s="112"/>
      <c r="C1" s="112"/>
      <c r="D1" s="112"/>
      <c r="E1" s="112"/>
      <c r="F1" s="112"/>
      <c r="G1" s="112"/>
      <c r="H1" s="112"/>
    </row>
    <row r="2" spans="1:19" ht="19.5">
      <c r="A2" s="113" t="s">
        <v>382</v>
      </c>
      <c r="B2" s="113"/>
      <c r="C2" s="113"/>
      <c r="D2" s="113"/>
      <c r="E2" s="113"/>
      <c r="F2" s="113"/>
      <c r="G2" s="113"/>
      <c r="H2" s="113"/>
    </row>
    <row r="3" spans="1:19" ht="15.75">
      <c r="A3" s="2"/>
      <c r="B3" s="2"/>
      <c r="C3" s="2"/>
      <c r="D3" s="2"/>
      <c r="E3" s="2"/>
      <c r="F3" s="114"/>
      <c r="G3" s="114"/>
      <c r="H3" s="114"/>
    </row>
    <row r="4" spans="1:19" s="3" customFormat="1" ht="110.25" customHeight="1">
      <c r="A4" s="90" t="s">
        <v>80</v>
      </c>
      <c r="B4" s="90" t="s">
        <v>81</v>
      </c>
      <c r="C4" s="91" t="s">
        <v>282</v>
      </c>
      <c r="D4" s="90" t="s">
        <v>82</v>
      </c>
      <c r="E4" s="91" t="s">
        <v>201</v>
      </c>
      <c r="F4" s="91" t="s">
        <v>383</v>
      </c>
      <c r="G4" s="90" t="s">
        <v>83</v>
      </c>
      <c r="H4" s="92" t="s">
        <v>202</v>
      </c>
    </row>
    <row r="5" spans="1:19" s="3" customFormat="1" ht="15.75">
      <c r="A5" s="90">
        <v>1</v>
      </c>
      <c r="B5" s="90">
        <v>2</v>
      </c>
      <c r="C5" s="91">
        <v>3</v>
      </c>
      <c r="D5" s="90"/>
      <c r="E5" s="91">
        <v>4</v>
      </c>
      <c r="F5" s="91">
        <v>5</v>
      </c>
      <c r="G5" s="90"/>
      <c r="H5" s="92">
        <v>6</v>
      </c>
    </row>
    <row r="6" spans="1:19" ht="15.75">
      <c r="A6" s="4">
        <v>100</v>
      </c>
      <c r="B6" s="5" t="s">
        <v>84</v>
      </c>
      <c r="C6" s="95">
        <f>SUM(C7:C14)</f>
        <v>135331.22</v>
      </c>
      <c r="D6" s="95"/>
      <c r="E6" s="95">
        <f>SUM(E7:E14)</f>
        <v>125864.44</v>
      </c>
      <c r="F6" s="95">
        <f>SUM(F7:F14)</f>
        <v>40898.57</v>
      </c>
      <c r="G6" s="6"/>
      <c r="H6" s="7">
        <f>F6/E6*100</f>
        <v>32.49414211035301</v>
      </c>
    </row>
    <row r="7" spans="1:19" s="12" customFormat="1" ht="31.5">
      <c r="A7" s="8">
        <v>102</v>
      </c>
      <c r="B7" s="9" t="s">
        <v>85</v>
      </c>
      <c r="C7" s="96">
        <v>2373.2199999999998</v>
      </c>
      <c r="D7" s="96"/>
      <c r="E7" s="96">
        <v>2373.2199999999998</v>
      </c>
      <c r="F7" s="96">
        <v>899</v>
      </c>
      <c r="G7" s="10"/>
      <c r="H7" s="11">
        <f>F7/E7*100</f>
        <v>37.88102240837344</v>
      </c>
    </row>
    <row r="8" spans="1:19" ht="47.25">
      <c r="A8" s="13">
        <v>103</v>
      </c>
      <c r="B8" s="9" t="s">
        <v>86</v>
      </c>
      <c r="C8" s="97">
        <v>4221.32</v>
      </c>
      <c r="D8" s="97"/>
      <c r="E8" s="97">
        <v>4221.32</v>
      </c>
      <c r="F8" s="97">
        <v>1269.6300000000001</v>
      </c>
      <c r="G8" s="14"/>
      <c r="H8" s="11">
        <f>F8/E8*100</f>
        <v>30.076611107426114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87</v>
      </c>
      <c r="C9" s="97">
        <v>84205.33</v>
      </c>
      <c r="D9" s="97"/>
      <c r="E9" s="97">
        <v>84205.33</v>
      </c>
      <c r="F9" s="97">
        <v>26164.16</v>
      </c>
      <c r="G9" s="14"/>
      <c r="H9" s="11">
        <f t="shared" ref="H9:H62" si="0">F9/E9*100</f>
        <v>31.071857327796231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88</v>
      </c>
      <c r="C10" s="97">
        <v>48.6</v>
      </c>
      <c r="D10" s="97"/>
      <c r="E10" s="97">
        <v>48.6</v>
      </c>
      <c r="F10" s="97">
        <v>0</v>
      </c>
      <c r="G10" s="14"/>
      <c r="H10" s="11">
        <f t="shared" si="0"/>
        <v>0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89</v>
      </c>
      <c r="C11" s="97">
        <v>21180.13</v>
      </c>
      <c r="D11" s="97"/>
      <c r="E11" s="97">
        <v>21180.13</v>
      </c>
      <c r="F11" s="97">
        <v>7906.41</v>
      </c>
      <c r="G11" s="14"/>
      <c r="H11" s="11">
        <f t="shared" si="0"/>
        <v>37.329374276739564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90</v>
      </c>
      <c r="C12" s="97">
        <v>1442</v>
      </c>
      <c r="D12" s="97"/>
      <c r="E12" s="97">
        <v>1442</v>
      </c>
      <c r="F12" s="97">
        <v>1442</v>
      </c>
      <c r="G12" s="14"/>
      <c r="H12" s="11">
        <f t="shared" si="0"/>
        <v>100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91</v>
      </c>
      <c r="C13" s="97">
        <v>10000</v>
      </c>
      <c r="D13" s="97"/>
      <c r="E13" s="97">
        <v>533.22</v>
      </c>
      <c r="F13" s="97">
        <v>0</v>
      </c>
      <c r="G13" s="60"/>
      <c r="H13" s="104">
        <v>28.4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92</v>
      </c>
      <c r="C14" s="97">
        <v>11860.62</v>
      </c>
      <c r="D14" s="97"/>
      <c r="E14" s="97">
        <v>11860.62</v>
      </c>
      <c r="F14" s="97">
        <v>3217.37</v>
      </c>
      <c r="G14" s="14"/>
      <c r="H14" s="11">
        <f t="shared" si="0"/>
        <v>27.126490857982127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1">
        <v>300</v>
      </c>
      <c r="B15" s="32" t="s">
        <v>93</v>
      </c>
      <c r="C15" s="98">
        <f>SUM(C16:C19)</f>
        <v>10154.56</v>
      </c>
      <c r="D15" s="98"/>
      <c r="E15" s="98">
        <f>SUM(E16:E19)</f>
        <v>10774.72</v>
      </c>
      <c r="F15" s="98">
        <f>SUM(F16:F19)</f>
        <v>3341.19</v>
      </c>
      <c r="G15" s="33"/>
      <c r="H15" s="93">
        <f t="shared" si="0"/>
        <v>31.009529713997207</v>
      </c>
      <c r="J15" s="107"/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94</v>
      </c>
      <c r="C16" s="97">
        <v>0</v>
      </c>
      <c r="D16" s="97"/>
      <c r="E16" s="97">
        <v>0</v>
      </c>
      <c r="F16" s="97">
        <v>0</v>
      </c>
      <c r="G16" s="60"/>
      <c r="H16" s="104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95</v>
      </c>
      <c r="C17" s="97">
        <v>6570.35</v>
      </c>
      <c r="D17" s="97"/>
      <c r="E17" s="97">
        <v>7090.51</v>
      </c>
      <c r="F17" s="97">
        <v>2651.04</v>
      </c>
      <c r="G17" s="14"/>
      <c r="H17" s="11">
        <f t="shared" si="0"/>
        <v>37.388565843641715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96</v>
      </c>
      <c r="C18" s="97">
        <v>2225.66</v>
      </c>
      <c r="D18" s="97"/>
      <c r="E18" s="97">
        <v>2325.66</v>
      </c>
      <c r="F18" s="97">
        <v>185.15</v>
      </c>
      <c r="G18" s="14"/>
      <c r="H18" s="11">
        <f t="shared" si="0"/>
        <v>7.9611809120851724</v>
      </c>
      <c r="L18" s="34"/>
      <c r="M18" s="35"/>
      <c r="N18" s="36"/>
      <c r="O18" s="37"/>
      <c r="P18" s="37"/>
      <c r="Q18" s="37"/>
      <c r="R18" s="27"/>
      <c r="S18" s="17"/>
    </row>
    <row r="19" spans="1:19" ht="31.5">
      <c r="A19" s="13">
        <v>314</v>
      </c>
      <c r="B19" s="9" t="s">
        <v>97</v>
      </c>
      <c r="C19" s="97">
        <v>1358.55</v>
      </c>
      <c r="D19" s="97"/>
      <c r="E19" s="97">
        <v>1358.55</v>
      </c>
      <c r="F19" s="97">
        <v>505</v>
      </c>
      <c r="G19" s="14"/>
      <c r="H19" s="11">
        <f t="shared" si="0"/>
        <v>37.171984836774499</v>
      </c>
      <c r="L19" s="28"/>
      <c r="M19" s="24"/>
      <c r="N19" s="38"/>
      <c r="O19" s="30"/>
      <c r="P19" s="30"/>
      <c r="Q19" s="30"/>
      <c r="R19" s="27"/>
      <c r="S19" s="17"/>
    </row>
    <row r="20" spans="1:19" ht="15.75">
      <c r="A20" s="39">
        <v>400</v>
      </c>
      <c r="B20" s="5" t="s">
        <v>98</v>
      </c>
      <c r="C20" s="95">
        <f>SUM(C21:C27)</f>
        <v>108856.34</v>
      </c>
      <c r="D20" s="95"/>
      <c r="E20" s="95">
        <f>SUM(E21:E27)</f>
        <v>108856.34</v>
      </c>
      <c r="F20" s="95">
        <f>SUM(F21:F27)</f>
        <v>34310.049999999996</v>
      </c>
      <c r="G20" s="6"/>
      <c r="H20" s="7">
        <f t="shared" si="0"/>
        <v>31.518651095563193</v>
      </c>
      <c r="L20" s="28"/>
      <c r="M20" s="24"/>
      <c r="N20" s="38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99</v>
      </c>
      <c r="C21" s="97">
        <v>997.3</v>
      </c>
      <c r="D21" s="97"/>
      <c r="E21" s="97">
        <v>997.3</v>
      </c>
      <c r="F21" s="97">
        <v>168.4</v>
      </c>
      <c r="G21" s="14"/>
      <c r="H21" s="11">
        <f t="shared" si="0"/>
        <v>16.885591095959089</v>
      </c>
      <c r="L21" s="28"/>
      <c r="M21" s="24"/>
      <c r="N21" s="38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100</v>
      </c>
      <c r="C22" s="97">
        <v>1888.73</v>
      </c>
      <c r="D22" s="97"/>
      <c r="E22" s="97">
        <v>1888.73</v>
      </c>
      <c r="F22" s="97">
        <v>860</v>
      </c>
      <c r="G22" s="14"/>
      <c r="H22" s="11">
        <f t="shared" si="0"/>
        <v>45.533241913878634</v>
      </c>
      <c r="L22" s="28"/>
      <c r="M22" s="24"/>
      <c r="N22" s="38"/>
      <c r="O22" s="30"/>
      <c r="P22" s="30"/>
      <c r="Q22" s="30"/>
      <c r="R22" s="27"/>
      <c r="S22" s="17"/>
    </row>
    <row r="23" spans="1:19" ht="15.75">
      <c r="A23" s="13">
        <v>407</v>
      </c>
      <c r="B23" s="9" t="s">
        <v>331</v>
      </c>
      <c r="C23" s="97">
        <v>390</v>
      </c>
      <c r="D23" s="97"/>
      <c r="E23" s="97">
        <v>390</v>
      </c>
      <c r="F23" s="97">
        <v>0</v>
      </c>
      <c r="G23" s="14"/>
      <c r="H23" s="11">
        <f t="shared" ref="H23" si="1">F23/E23*100</f>
        <v>0</v>
      </c>
      <c r="L23" s="28"/>
      <c r="M23" s="24"/>
      <c r="N23" s="38"/>
      <c r="O23" s="30"/>
      <c r="P23" s="30"/>
      <c r="Q23" s="30"/>
      <c r="R23" s="27"/>
      <c r="S23" s="17"/>
    </row>
    <row r="24" spans="1:19" ht="15.75">
      <c r="A24" s="13">
        <v>408</v>
      </c>
      <c r="B24" s="40" t="s">
        <v>101</v>
      </c>
      <c r="C24" s="97">
        <v>760</v>
      </c>
      <c r="D24" s="97"/>
      <c r="E24" s="97">
        <v>760</v>
      </c>
      <c r="F24" s="97">
        <v>0</v>
      </c>
      <c r="G24" s="14"/>
      <c r="H24" s="11">
        <f t="shared" si="0"/>
        <v>0</v>
      </c>
      <c r="L24" s="41"/>
      <c r="M24" s="19"/>
      <c r="N24" s="42"/>
      <c r="O24" s="21"/>
      <c r="P24" s="20"/>
      <c r="Q24" s="21"/>
      <c r="R24" s="27"/>
      <c r="S24" s="17"/>
    </row>
    <row r="25" spans="1:19" ht="15.75">
      <c r="A25" s="13">
        <v>409</v>
      </c>
      <c r="B25" s="43" t="s">
        <v>102</v>
      </c>
      <c r="C25" s="97">
        <v>94090.18</v>
      </c>
      <c r="D25" s="97"/>
      <c r="E25" s="97">
        <v>94090.18</v>
      </c>
      <c r="F25" s="97">
        <v>31642.23</v>
      </c>
      <c r="G25" s="14"/>
      <c r="H25" s="11">
        <f t="shared" si="0"/>
        <v>33.629683777839517</v>
      </c>
      <c r="L25" s="28"/>
      <c r="M25" s="24"/>
      <c r="N25" s="38"/>
      <c r="O25" s="30"/>
      <c r="P25" s="30"/>
      <c r="Q25" s="30"/>
      <c r="R25" s="27"/>
      <c r="S25" s="17"/>
    </row>
    <row r="26" spans="1:19" ht="15.75">
      <c r="A26" s="13">
        <v>410</v>
      </c>
      <c r="B26" s="43" t="s">
        <v>103</v>
      </c>
      <c r="C26" s="97">
        <v>816.74</v>
      </c>
      <c r="D26" s="97"/>
      <c r="E26" s="97">
        <v>816.74</v>
      </c>
      <c r="F26" s="97">
        <v>764.29</v>
      </c>
      <c r="G26" s="14"/>
      <c r="H26" s="11">
        <f t="shared" si="0"/>
        <v>93.578127678330929</v>
      </c>
      <c r="L26" s="28"/>
      <c r="M26" s="24"/>
      <c r="N26" s="38"/>
      <c r="O26" s="30"/>
      <c r="P26" s="30"/>
      <c r="Q26" s="30"/>
      <c r="R26" s="27"/>
      <c r="S26" s="17"/>
    </row>
    <row r="27" spans="1:19" ht="31.5">
      <c r="A27" s="13">
        <v>412</v>
      </c>
      <c r="B27" s="40" t="s">
        <v>104</v>
      </c>
      <c r="C27" s="97">
        <v>9913.39</v>
      </c>
      <c r="D27" s="97"/>
      <c r="E27" s="97">
        <v>9913.39</v>
      </c>
      <c r="F27" s="97">
        <v>875.13</v>
      </c>
      <c r="G27" s="14"/>
      <c r="H27" s="11">
        <f t="shared" si="0"/>
        <v>8.8277572051538389</v>
      </c>
      <c r="L27" s="28"/>
      <c r="M27" s="44"/>
      <c r="N27" s="38"/>
      <c r="O27" s="30"/>
      <c r="P27" s="30"/>
      <c r="Q27" s="30"/>
      <c r="R27" s="27"/>
      <c r="S27" s="17"/>
    </row>
    <row r="28" spans="1:19" s="45" customFormat="1" ht="15.75">
      <c r="A28" s="4">
        <v>500</v>
      </c>
      <c r="B28" s="5" t="s">
        <v>105</v>
      </c>
      <c r="C28" s="95">
        <f>SUM(C29:C32)</f>
        <v>233783.16</v>
      </c>
      <c r="D28" s="95"/>
      <c r="E28" s="95">
        <f>SUM(E29:E32)</f>
        <v>242808.50000000003</v>
      </c>
      <c r="F28" s="95">
        <f>SUM(F29:F32)</f>
        <v>38078.89</v>
      </c>
      <c r="G28" s="6"/>
      <c r="H28" s="7">
        <f t="shared" si="0"/>
        <v>15.682684090548724</v>
      </c>
      <c r="J28" s="108" t="s">
        <v>72</v>
      </c>
      <c r="L28" s="28"/>
      <c r="M28" s="46"/>
      <c r="N28" s="38"/>
      <c r="O28" s="30"/>
      <c r="P28" s="27"/>
      <c r="Q28" s="30"/>
      <c r="R28" s="27"/>
      <c r="S28" s="47"/>
    </row>
    <row r="29" spans="1:19" ht="15.75">
      <c r="A29" s="13">
        <v>501</v>
      </c>
      <c r="B29" s="40" t="s">
        <v>106</v>
      </c>
      <c r="C29" s="97">
        <v>45382.04</v>
      </c>
      <c r="D29" s="97"/>
      <c r="E29" s="97">
        <v>45560.76</v>
      </c>
      <c r="F29" s="97">
        <v>7809.71</v>
      </c>
      <c r="G29" s="14"/>
      <c r="H29" s="11">
        <f t="shared" si="0"/>
        <v>17.141307563789539</v>
      </c>
      <c r="L29" s="28"/>
      <c r="M29" s="46"/>
      <c r="N29" s="38"/>
      <c r="O29" s="30"/>
      <c r="P29" s="30"/>
      <c r="Q29" s="30"/>
      <c r="R29" s="27"/>
      <c r="S29" s="17"/>
    </row>
    <row r="30" spans="1:19" ht="15.75">
      <c r="A30" s="13">
        <v>502</v>
      </c>
      <c r="B30" s="40" t="s">
        <v>107</v>
      </c>
      <c r="C30" s="97">
        <v>117925.03</v>
      </c>
      <c r="D30" s="97"/>
      <c r="E30" s="97">
        <v>126771.65</v>
      </c>
      <c r="F30" s="97">
        <v>9841.42</v>
      </c>
      <c r="G30" s="14"/>
      <c r="H30" s="11">
        <f t="shared" si="0"/>
        <v>7.7631079188446321</v>
      </c>
      <c r="J30" s="107" t="s">
        <v>72</v>
      </c>
      <c r="L30" s="28"/>
      <c r="M30" s="44"/>
      <c r="N30" s="38"/>
      <c r="O30" s="30"/>
      <c r="P30" s="27"/>
      <c r="Q30" s="30"/>
      <c r="R30" s="27"/>
      <c r="S30" s="17"/>
    </row>
    <row r="31" spans="1:19" ht="15.75">
      <c r="A31" s="13">
        <v>503</v>
      </c>
      <c r="B31" s="40" t="s">
        <v>108</v>
      </c>
      <c r="C31" s="97">
        <v>59464.3</v>
      </c>
      <c r="D31" s="97"/>
      <c r="E31" s="97">
        <v>59464.3</v>
      </c>
      <c r="F31" s="97">
        <v>16987.599999999999</v>
      </c>
      <c r="G31" s="14"/>
      <c r="H31" s="11">
        <f t="shared" si="0"/>
        <v>28.567728872617685</v>
      </c>
      <c r="L31" s="18"/>
      <c r="M31" s="19"/>
      <c r="N31" s="20"/>
      <c r="O31" s="21"/>
      <c r="P31" s="22"/>
      <c r="Q31" s="21"/>
      <c r="R31" s="27"/>
      <c r="S31" s="17"/>
    </row>
    <row r="32" spans="1:19" ht="31.5">
      <c r="A32" s="13">
        <v>505</v>
      </c>
      <c r="B32" s="40" t="s">
        <v>109</v>
      </c>
      <c r="C32" s="97">
        <v>11011.79</v>
      </c>
      <c r="D32" s="97"/>
      <c r="E32" s="97">
        <v>11011.79</v>
      </c>
      <c r="F32" s="97">
        <v>3440.16</v>
      </c>
      <c r="G32" s="14"/>
      <c r="H32" s="11">
        <f t="shared" si="0"/>
        <v>31.24069747062012</v>
      </c>
      <c r="L32" s="28"/>
      <c r="M32" s="44"/>
      <c r="N32" s="29"/>
      <c r="O32" s="30"/>
      <c r="P32" s="30"/>
      <c r="Q32" s="30"/>
      <c r="R32" s="27"/>
      <c r="S32" s="17"/>
    </row>
    <row r="33" spans="1:19" s="45" customFormat="1" ht="15.75">
      <c r="A33" s="4">
        <v>600</v>
      </c>
      <c r="B33" s="5" t="s">
        <v>110</v>
      </c>
      <c r="C33" s="95">
        <f>SUM(C34:C36)</f>
        <v>1286.79</v>
      </c>
      <c r="D33" s="95">
        <f>SUM(D36)</f>
        <v>0</v>
      </c>
      <c r="E33" s="95">
        <f>SUM(E34:E36)</f>
        <v>1286.79</v>
      </c>
      <c r="F33" s="95">
        <f>SUM(F34:F36)</f>
        <v>282.5</v>
      </c>
      <c r="G33" s="6"/>
      <c r="H33" s="7">
        <f t="shared" si="0"/>
        <v>21.953854164238145</v>
      </c>
      <c r="L33" s="28"/>
      <c r="M33" s="44"/>
      <c r="N33" s="29"/>
      <c r="O33" s="30"/>
      <c r="P33" s="27"/>
      <c r="Q33" s="30"/>
      <c r="R33" s="27"/>
      <c r="S33" s="47"/>
    </row>
    <row r="34" spans="1:19" s="45" customFormat="1" ht="15.75">
      <c r="A34" s="48">
        <v>602</v>
      </c>
      <c r="B34" s="40" t="s">
        <v>111</v>
      </c>
      <c r="C34" s="97">
        <v>90.07</v>
      </c>
      <c r="D34" s="97"/>
      <c r="E34" s="97">
        <v>90.07</v>
      </c>
      <c r="F34" s="97">
        <v>32</v>
      </c>
      <c r="G34" s="14"/>
      <c r="H34" s="11">
        <f t="shared" si="0"/>
        <v>35.527922726768075</v>
      </c>
      <c r="L34" s="28"/>
      <c r="M34" s="44"/>
      <c r="N34" s="29"/>
      <c r="O34" s="30"/>
      <c r="P34" s="27"/>
      <c r="Q34" s="30"/>
      <c r="R34" s="27"/>
      <c r="S34" s="47"/>
    </row>
    <row r="35" spans="1:19" s="45" customFormat="1" ht="31.5">
      <c r="A35" s="48">
        <v>603</v>
      </c>
      <c r="B35" s="40" t="s">
        <v>112</v>
      </c>
      <c r="C35" s="97">
        <v>695</v>
      </c>
      <c r="D35" s="97"/>
      <c r="E35" s="97">
        <v>695</v>
      </c>
      <c r="F35" s="97">
        <v>55.5</v>
      </c>
      <c r="G35" s="14"/>
      <c r="H35" s="11">
        <f t="shared" si="0"/>
        <v>7.985611510791367</v>
      </c>
      <c r="L35" s="28"/>
      <c r="M35" s="44"/>
      <c r="N35" s="29"/>
      <c r="O35" s="30"/>
      <c r="P35" s="27"/>
      <c r="Q35" s="30"/>
      <c r="R35" s="27"/>
      <c r="S35" s="47"/>
    </row>
    <row r="36" spans="1:19" s="45" customFormat="1" ht="31.5">
      <c r="A36" s="48">
        <v>605</v>
      </c>
      <c r="B36" s="40" t="s">
        <v>113</v>
      </c>
      <c r="C36" s="97">
        <v>501.72</v>
      </c>
      <c r="D36" s="97"/>
      <c r="E36" s="97">
        <v>501.72</v>
      </c>
      <c r="F36" s="97">
        <v>195</v>
      </c>
      <c r="G36" s="14"/>
      <c r="H36" s="11">
        <f t="shared" si="0"/>
        <v>38.866299928246825</v>
      </c>
      <c r="L36" s="28"/>
      <c r="M36" s="44"/>
      <c r="N36" s="38"/>
      <c r="O36" s="30"/>
      <c r="P36" s="30"/>
      <c r="Q36" s="30"/>
      <c r="R36" s="27"/>
      <c r="S36" s="47"/>
    </row>
    <row r="37" spans="1:19" s="45" customFormat="1" ht="15.75">
      <c r="A37" s="4">
        <v>700</v>
      </c>
      <c r="B37" s="5" t="s">
        <v>114</v>
      </c>
      <c r="C37" s="95">
        <f>SUM(C38:C42)</f>
        <v>1650544.81</v>
      </c>
      <c r="D37" s="95"/>
      <c r="E37" s="95">
        <f>SUM(E38:E42)</f>
        <v>1650544.81</v>
      </c>
      <c r="F37" s="95">
        <f>SUM(F38:F42)</f>
        <v>757868.58000000007</v>
      </c>
      <c r="G37" s="6"/>
      <c r="H37" s="7">
        <f t="shared" si="0"/>
        <v>45.916268095744705</v>
      </c>
      <c r="J37" s="108" t="s">
        <v>72</v>
      </c>
      <c r="L37" s="28"/>
      <c r="M37" s="44"/>
      <c r="N37" s="29"/>
      <c r="O37" s="30"/>
      <c r="P37" s="27"/>
      <c r="Q37" s="30"/>
      <c r="R37" s="27"/>
      <c r="S37" s="47"/>
    </row>
    <row r="38" spans="1:19" s="45" customFormat="1" ht="15.75">
      <c r="A38" s="49">
        <v>701</v>
      </c>
      <c r="B38" s="40" t="s">
        <v>115</v>
      </c>
      <c r="C38" s="97">
        <v>360976.32</v>
      </c>
      <c r="D38" s="97"/>
      <c r="E38" s="97">
        <v>360976.32</v>
      </c>
      <c r="F38" s="97">
        <v>146410.04999999999</v>
      </c>
      <c r="G38" s="14"/>
      <c r="H38" s="11">
        <f t="shared" si="0"/>
        <v>40.559461074898209</v>
      </c>
      <c r="L38" s="18"/>
      <c r="M38" s="19"/>
      <c r="N38" s="20"/>
      <c r="O38" s="20"/>
      <c r="P38" s="20"/>
      <c r="Q38" s="21"/>
      <c r="R38" s="27"/>
      <c r="S38" s="47"/>
    </row>
    <row r="39" spans="1:19" s="45" customFormat="1" ht="15.75">
      <c r="A39" s="49">
        <v>702</v>
      </c>
      <c r="B39" s="40" t="s">
        <v>116</v>
      </c>
      <c r="C39" s="97">
        <v>1056407.6200000001</v>
      </c>
      <c r="D39" s="97"/>
      <c r="E39" s="97">
        <v>1056407.6200000001</v>
      </c>
      <c r="F39" s="97">
        <v>536447.81000000006</v>
      </c>
      <c r="G39" s="14"/>
      <c r="H39" s="11">
        <f t="shared" si="0"/>
        <v>50.780380588318742</v>
      </c>
      <c r="L39" s="50"/>
      <c r="M39" s="44"/>
      <c r="N39" s="29"/>
      <c r="O39" s="30"/>
      <c r="P39" s="27"/>
      <c r="Q39" s="30"/>
      <c r="R39" s="27"/>
      <c r="S39" s="47"/>
    </row>
    <row r="40" spans="1:19" s="45" customFormat="1" ht="15.75">
      <c r="A40" s="49">
        <v>703</v>
      </c>
      <c r="B40" s="40" t="s">
        <v>203</v>
      </c>
      <c r="C40" s="97">
        <v>164724.47</v>
      </c>
      <c r="D40" s="97"/>
      <c r="E40" s="97">
        <v>164724.47</v>
      </c>
      <c r="F40" s="97">
        <v>57682.13</v>
      </c>
      <c r="G40" s="14"/>
      <c r="H40" s="11">
        <f t="shared" si="0"/>
        <v>35.017341382248787</v>
      </c>
      <c r="L40" s="50"/>
      <c r="M40" s="44"/>
      <c r="N40" s="29"/>
      <c r="O40" s="30"/>
      <c r="P40" s="27"/>
      <c r="Q40" s="30"/>
      <c r="R40" s="27"/>
      <c r="S40" s="47"/>
    </row>
    <row r="41" spans="1:19" s="45" customFormat="1" ht="15.75">
      <c r="A41" s="49">
        <v>707</v>
      </c>
      <c r="B41" s="40" t="s">
        <v>117</v>
      </c>
      <c r="C41" s="97">
        <v>32683.9</v>
      </c>
      <c r="D41" s="97"/>
      <c r="E41" s="97">
        <v>32683.9</v>
      </c>
      <c r="F41" s="97">
        <v>5322.36</v>
      </c>
      <c r="G41" s="14"/>
      <c r="H41" s="11">
        <f t="shared" si="0"/>
        <v>16.284347951131899</v>
      </c>
      <c r="L41" s="18"/>
      <c r="M41" s="19"/>
      <c r="N41" s="42"/>
      <c r="O41" s="21"/>
      <c r="P41" s="21"/>
      <c r="Q41" s="21"/>
      <c r="R41" s="27"/>
      <c r="S41" s="47"/>
    </row>
    <row r="42" spans="1:19" s="45" customFormat="1" ht="15.75">
      <c r="A42" s="49">
        <v>709</v>
      </c>
      <c r="B42" s="40" t="s">
        <v>118</v>
      </c>
      <c r="C42" s="97">
        <v>35752.5</v>
      </c>
      <c r="D42" s="97"/>
      <c r="E42" s="97">
        <v>35752.5</v>
      </c>
      <c r="F42" s="97">
        <v>12006.23</v>
      </c>
      <c r="G42" s="14"/>
      <c r="H42" s="11">
        <f t="shared" si="0"/>
        <v>33.581511782392838</v>
      </c>
      <c r="L42" s="51"/>
      <c r="M42" s="44"/>
      <c r="N42" s="38"/>
      <c r="O42" s="30"/>
      <c r="P42" s="27"/>
      <c r="Q42" s="30"/>
      <c r="R42" s="27"/>
      <c r="S42" s="47"/>
    </row>
    <row r="43" spans="1:19" s="45" customFormat="1" ht="15.75">
      <c r="A43" s="39">
        <v>800</v>
      </c>
      <c r="B43" s="5" t="s">
        <v>119</v>
      </c>
      <c r="C43" s="95">
        <f>SUM(C44:C45)</f>
        <v>97439.819999999992</v>
      </c>
      <c r="D43" s="95"/>
      <c r="E43" s="95">
        <f>SUM(E44:E45)</f>
        <v>97439.819999999992</v>
      </c>
      <c r="F43" s="95">
        <f>SUM(F44:F45)</f>
        <v>34800.270000000004</v>
      </c>
      <c r="G43" s="6"/>
      <c r="H43" s="7">
        <f t="shared" si="0"/>
        <v>35.714628783181254</v>
      </c>
      <c r="L43" s="51"/>
      <c r="M43" s="44"/>
      <c r="N43" s="38"/>
      <c r="O43" s="30"/>
      <c r="P43" s="30"/>
      <c r="Q43" s="30"/>
      <c r="R43" s="27"/>
      <c r="S43" s="47"/>
    </row>
    <row r="44" spans="1:19" s="45" customFormat="1" ht="15.75">
      <c r="A44" s="49">
        <v>801</v>
      </c>
      <c r="B44" s="40" t="s">
        <v>120</v>
      </c>
      <c r="C44" s="97">
        <v>73225.039999999994</v>
      </c>
      <c r="D44" s="97"/>
      <c r="E44" s="97">
        <v>73225.039999999994</v>
      </c>
      <c r="F44" s="97">
        <v>26025.25</v>
      </c>
      <c r="G44" s="14"/>
      <c r="H44" s="11">
        <f t="shared" si="0"/>
        <v>35.541462319447007</v>
      </c>
      <c r="L44" s="51"/>
      <c r="M44" s="44"/>
      <c r="N44" s="38"/>
      <c r="O44" s="30"/>
      <c r="P44" s="30"/>
      <c r="Q44" s="30"/>
      <c r="R44" s="27"/>
      <c r="S44" s="47"/>
    </row>
    <row r="45" spans="1:19" s="45" customFormat="1" ht="31.5">
      <c r="A45" s="49">
        <v>804</v>
      </c>
      <c r="B45" s="40" t="s">
        <v>121</v>
      </c>
      <c r="C45" s="97">
        <v>24214.78</v>
      </c>
      <c r="D45" s="97"/>
      <c r="E45" s="97">
        <v>24214.78</v>
      </c>
      <c r="F45" s="97">
        <v>8775.02</v>
      </c>
      <c r="G45" s="14"/>
      <c r="H45" s="11">
        <f t="shared" si="0"/>
        <v>36.238280917687469</v>
      </c>
      <c r="L45" s="51"/>
      <c r="M45" s="44"/>
      <c r="N45" s="38"/>
      <c r="O45" s="30"/>
      <c r="P45" s="27"/>
      <c r="Q45" s="30"/>
      <c r="R45" s="27"/>
      <c r="S45" s="47"/>
    </row>
    <row r="46" spans="1:19" s="45" customFormat="1" ht="15.75">
      <c r="A46" s="52">
        <v>900</v>
      </c>
      <c r="B46" s="5" t="s">
        <v>122</v>
      </c>
      <c r="C46" s="95">
        <f>SUM(C47:C47)</f>
        <v>338.21</v>
      </c>
      <c r="D46" s="95"/>
      <c r="E46" s="95">
        <f>SUM(E47:E47)</f>
        <v>338.21</v>
      </c>
      <c r="F46" s="95">
        <f>SUM(F47:F47)</f>
        <v>0</v>
      </c>
      <c r="G46" s="6"/>
      <c r="H46" s="11">
        <f t="shared" si="0"/>
        <v>0</v>
      </c>
      <c r="L46" s="41"/>
      <c r="M46" s="19"/>
      <c r="N46" s="42"/>
      <c r="O46" s="21"/>
      <c r="P46" s="21"/>
      <c r="Q46" s="21"/>
      <c r="R46" s="27"/>
      <c r="S46" s="47"/>
    </row>
    <row r="47" spans="1:19" s="45" customFormat="1" ht="15.75">
      <c r="A47" s="49">
        <v>909</v>
      </c>
      <c r="B47" s="40" t="s">
        <v>123</v>
      </c>
      <c r="C47" s="97">
        <v>338.21</v>
      </c>
      <c r="D47" s="97"/>
      <c r="E47" s="97">
        <v>338.21</v>
      </c>
      <c r="F47" s="97">
        <v>0</v>
      </c>
      <c r="G47" s="14"/>
      <c r="H47" s="11">
        <f t="shared" si="0"/>
        <v>0</v>
      </c>
      <c r="L47" s="51"/>
      <c r="M47" s="44"/>
      <c r="N47" s="38"/>
      <c r="O47" s="30"/>
      <c r="P47" s="30"/>
      <c r="Q47" s="30"/>
      <c r="R47" s="27"/>
      <c r="S47" s="47"/>
    </row>
    <row r="48" spans="1:19" s="45" customFormat="1" ht="15.75">
      <c r="A48" s="53">
        <v>1000</v>
      </c>
      <c r="B48" s="5" t="s">
        <v>124</v>
      </c>
      <c r="C48" s="95">
        <f>SUM(C49:C53)</f>
        <v>161444.12</v>
      </c>
      <c r="D48" s="95"/>
      <c r="E48" s="95">
        <f>SUM(E49:E53)</f>
        <v>161444.12</v>
      </c>
      <c r="F48" s="95">
        <f>SUM(F49:F53)</f>
        <v>76299.649999999994</v>
      </c>
      <c r="G48" s="6"/>
      <c r="H48" s="7">
        <f t="shared" si="0"/>
        <v>47.260717826081247</v>
      </c>
      <c r="L48" s="51"/>
      <c r="M48" s="44"/>
      <c r="N48" s="38"/>
      <c r="O48" s="30"/>
      <c r="P48" s="30"/>
      <c r="Q48" s="30"/>
      <c r="R48" s="27"/>
      <c r="S48" s="47"/>
    </row>
    <row r="49" spans="1:19" s="45" customFormat="1" ht="15.75">
      <c r="A49" s="54">
        <v>1001</v>
      </c>
      <c r="B49" s="40" t="s">
        <v>125</v>
      </c>
      <c r="C49" s="97">
        <v>10692.92</v>
      </c>
      <c r="D49" s="97"/>
      <c r="E49" s="97">
        <v>10692.92</v>
      </c>
      <c r="F49" s="97">
        <v>3471.14</v>
      </c>
      <c r="G49" s="14"/>
      <c r="H49" s="11">
        <f t="shared" si="0"/>
        <v>32.462040303303489</v>
      </c>
      <c r="L49" s="55"/>
      <c r="M49" s="19"/>
      <c r="N49" s="42"/>
      <c r="O49" s="21"/>
      <c r="P49" s="22"/>
      <c r="Q49" s="21"/>
      <c r="R49" s="27"/>
      <c r="S49" s="47"/>
    </row>
    <row r="50" spans="1:19" s="45" customFormat="1" ht="15.75">
      <c r="A50" s="54">
        <v>1002</v>
      </c>
      <c r="B50" s="40" t="s">
        <v>126</v>
      </c>
      <c r="C50" s="97">
        <v>3288.93</v>
      </c>
      <c r="D50" s="97"/>
      <c r="E50" s="97">
        <v>3288.93</v>
      </c>
      <c r="F50" s="97">
        <v>1530</v>
      </c>
      <c r="G50" s="14"/>
      <c r="H50" s="11">
        <f t="shared" si="0"/>
        <v>46.519688774160592</v>
      </c>
      <c r="L50" s="51"/>
      <c r="M50" s="44"/>
      <c r="N50" s="38"/>
      <c r="O50" s="30"/>
      <c r="P50" s="30"/>
      <c r="Q50" s="30"/>
      <c r="R50" s="27"/>
      <c r="S50" s="47"/>
    </row>
    <row r="51" spans="1:19" s="56" customFormat="1" ht="15.75">
      <c r="A51" s="54">
        <v>1003</v>
      </c>
      <c r="B51" s="40" t="s">
        <v>127</v>
      </c>
      <c r="C51" s="97">
        <v>136600.35999999999</v>
      </c>
      <c r="D51" s="97"/>
      <c r="E51" s="97">
        <v>136600.35999999999</v>
      </c>
      <c r="F51" s="97">
        <v>66345.279999999999</v>
      </c>
      <c r="G51" s="14"/>
      <c r="H51" s="11">
        <f t="shared" si="0"/>
        <v>48.568891033669317</v>
      </c>
      <c r="L51" s="57"/>
      <c r="M51" s="19"/>
      <c r="N51" s="42"/>
      <c r="O51" s="21"/>
      <c r="P51" s="22"/>
      <c r="Q51" s="21"/>
      <c r="R51" s="27"/>
      <c r="S51" s="58"/>
    </row>
    <row r="52" spans="1:19" s="56" customFormat="1" ht="15.75">
      <c r="A52" s="54">
        <v>1004</v>
      </c>
      <c r="B52" s="40" t="s">
        <v>381</v>
      </c>
      <c r="C52" s="97">
        <v>4735.6000000000004</v>
      </c>
      <c r="D52" s="97"/>
      <c r="E52" s="97">
        <v>4735.6000000000004</v>
      </c>
      <c r="F52" s="97">
        <v>3225.06</v>
      </c>
      <c r="G52" s="14"/>
      <c r="H52" s="11"/>
      <c r="L52" s="57"/>
      <c r="M52" s="19"/>
      <c r="N52" s="42"/>
      <c r="O52" s="21"/>
      <c r="P52" s="22"/>
      <c r="Q52" s="21"/>
      <c r="R52" s="27"/>
      <c r="S52" s="58"/>
    </row>
    <row r="53" spans="1:19" s="45" customFormat="1" ht="15.75">
      <c r="A53" s="54">
        <v>1006</v>
      </c>
      <c r="B53" s="40" t="s">
        <v>128</v>
      </c>
      <c r="C53" s="97">
        <v>6126.31</v>
      </c>
      <c r="D53" s="97"/>
      <c r="E53" s="97">
        <v>6126.31</v>
      </c>
      <c r="F53" s="97">
        <v>1728.17</v>
      </c>
      <c r="G53" s="14"/>
      <c r="H53" s="11">
        <f t="shared" si="0"/>
        <v>28.208987139077191</v>
      </c>
      <c r="L53" s="59"/>
      <c r="M53" s="44"/>
      <c r="N53" s="38"/>
      <c r="O53" s="30"/>
      <c r="P53" s="27"/>
      <c r="Q53" s="30"/>
      <c r="R53" s="27"/>
      <c r="S53" s="47"/>
    </row>
    <row r="54" spans="1:19" s="45" customFormat="1" ht="15.75">
      <c r="A54" s="53">
        <v>1100</v>
      </c>
      <c r="B54" s="5" t="s">
        <v>129</v>
      </c>
      <c r="C54" s="95">
        <f>SUM(C55:C56)</f>
        <v>35824.089999999997</v>
      </c>
      <c r="D54" s="95"/>
      <c r="E54" s="95">
        <f>SUM(E55:E56)</f>
        <v>35824.089999999997</v>
      </c>
      <c r="F54" s="95">
        <f t="shared" ref="F54" si="2">SUM(F55:F56)</f>
        <v>14947.21</v>
      </c>
      <c r="G54" s="6"/>
      <c r="H54" s="7">
        <f t="shared" si="0"/>
        <v>41.723907013409132</v>
      </c>
      <c r="L54" s="59"/>
      <c r="M54" s="44"/>
      <c r="N54" s="38"/>
      <c r="O54" s="30"/>
      <c r="P54" s="30"/>
      <c r="Q54" s="30"/>
      <c r="R54" s="27"/>
      <c r="S54" s="47"/>
    </row>
    <row r="55" spans="1:19" s="45" customFormat="1" ht="15.75">
      <c r="A55" s="54">
        <v>1101</v>
      </c>
      <c r="B55" s="40" t="s">
        <v>130</v>
      </c>
      <c r="C55" s="97">
        <v>24498.21</v>
      </c>
      <c r="D55" s="97"/>
      <c r="E55" s="97">
        <v>24498.21</v>
      </c>
      <c r="F55" s="97">
        <v>9528.57</v>
      </c>
      <c r="G55" s="14"/>
      <c r="H55" s="11">
        <f t="shared" si="0"/>
        <v>38.894964162687806</v>
      </c>
      <c r="L55" s="59"/>
      <c r="M55" s="44"/>
      <c r="N55" s="38"/>
      <c r="O55" s="30"/>
      <c r="P55" s="27"/>
      <c r="Q55" s="30"/>
      <c r="R55" s="27"/>
      <c r="S55" s="47"/>
    </row>
    <row r="56" spans="1:19" s="45" customFormat="1" ht="15.75">
      <c r="A56" s="54">
        <v>1101</v>
      </c>
      <c r="B56" s="40" t="s">
        <v>130</v>
      </c>
      <c r="C56" s="97">
        <v>11325.88</v>
      </c>
      <c r="D56" s="97"/>
      <c r="E56" s="97">
        <v>11325.88</v>
      </c>
      <c r="F56" s="97">
        <v>5418.64</v>
      </c>
      <c r="G56" s="14"/>
      <c r="H56" s="11">
        <f t="shared" ref="H56" si="3">F56/E56*100</f>
        <v>47.842993215538229</v>
      </c>
      <c r="L56" s="59"/>
      <c r="M56" s="44"/>
      <c r="N56" s="38"/>
      <c r="O56" s="30"/>
      <c r="P56" s="27"/>
      <c r="Q56" s="30"/>
      <c r="R56" s="27"/>
      <c r="S56" s="47"/>
    </row>
    <row r="57" spans="1:19" s="45" customFormat="1" ht="15.75">
      <c r="A57" s="53">
        <v>1200</v>
      </c>
      <c r="B57" s="5" t="s">
        <v>131</v>
      </c>
      <c r="C57" s="95">
        <f>SUM(C58+C59)</f>
        <v>2664.8300000000004</v>
      </c>
      <c r="D57" s="95"/>
      <c r="E57" s="95">
        <f>SUM(E58+E59)</f>
        <v>2664.8300000000004</v>
      </c>
      <c r="F57" s="95">
        <f>SUM(F58+F59)</f>
        <v>1044.5</v>
      </c>
      <c r="G57" s="6"/>
      <c r="H57" s="7">
        <f t="shared" si="0"/>
        <v>39.195746070105777</v>
      </c>
      <c r="L57" s="59"/>
      <c r="M57" s="44"/>
      <c r="N57" s="38"/>
      <c r="O57" s="30"/>
      <c r="P57" s="30"/>
      <c r="Q57" s="30"/>
      <c r="R57" s="27"/>
      <c r="S57" s="47"/>
    </row>
    <row r="58" spans="1:19" s="45" customFormat="1" ht="15.75">
      <c r="A58" s="54">
        <v>1201</v>
      </c>
      <c r="B58" s="40" t="s">
        <v>132</v>
      </c>
      <c r="C58" s="97">
        <v>2293.0300000000002</v>
      </c>
      <c r="D58" s="97"/>
      <c r="E58" s="97">
        <v>2293.0300000000002</v>
      </c>
      <c r="F58" s="97">
        <v>867.5</v>
      </c>
      <c r="G58" s="14"/>
      <c r="H58" s="11">
        <f t="shared" si="0"/>
        <v>37.83203883071743</v>
      </c>
      <c r="L58" s="57"/>
      <c r="M58" s="19"/>
      <c r="N58" s="42"/>
      <c r="O58" s="21"/>
      <c r="P58" s="21"/>
      <c r="Q58" s="21"/>
      <c r="R58" s="27"/>
      <c r="S58" s="47"/>
    </row>
    <row r="59" spans="1:19" s="45" customFormat="1" ht="15.75">
      <c r="A59" s="54">
        <v>1202</v>
      </c>
      <c r="B59" s="40" t="s">
        <v>133</v>
      </c>
      <c r="C59" s="97">
        <v>371.8</v>
      </c>
      <c r="D59" s="97"/>
      <c r="E59" s="97">
        <v>371.8</v>
      </c>
      <c r="F59" s="97">
        <v>177</v>
      </c>
      <c r="G59" s="14"/>
      <c r="H59" s="11">
        <f t="shared" si="0"/>
        <v>47.606239913932221</v>
      </c>
      <c r="L59" s="59"/>
      <c r="M59" s="44"/>
      <c r="N59" s="38"/>
      <c r="O59" s="30"/>
      <c r="P59" s="27"/>
      <c r="Q59" s="30"/>
      <c r="R59" s="27"/>
      <c r="S59" s="47"/>
    </row>
    <row r="60" spans="1:19" s="45" customFormat="1" ht="31.5">
      <c r="A60" s="53">
        <v>1300</v>
      </c>
      <c r="B60" s="5" t="s">
        <v>134</v>
      </c>
      <c r="C60" s="95">
        <f>SUM(C61)</f>
        <v>160.36000000000001</v>
      </c>
      <c r="D60" s="95"/>
      <c r="E60" s="95">
        <f>SUM(E61)</f>
        <v>160.36000000000001</v>
      </c>
      <c r="F60" s="95">
        <f>SUM(F61)</f>
        <v>5.25</v>
      </c>
      <c r="G60" s="6"/>
      <c r="H60" s="7">
        <f t="shared" si="0"/>
        <v>3.2738837615365424</v>
      </c>
      <c r="L60" s="57"/>
      <c r="M60" s="19"/>
      <c r="N60" s="42"/>
      <c r="O60" s="21"/>
      <c r="P60" s="21"/>
      <c r="Q60" s="21"/>
      <c r="R60" s="27"/>
      <c r="S60" s="47"/>
    </row>
    <row r="61" spans="1:19" s="45" customFormat="1" ht="31.5">
      <c r="A61" s="54">
        <v>1301</v>
      </c>
      <c r="B61" s="40" t="s">
        <v>135</v>
      </c>
      <c r="C61" s="97">
        <v>160.36000000000001</v>
      </c>
      <c r="D61" s="97"/>
      <c r="E61" s="97">
        <v>160.36000000000001</v>
      </c>
      <c r="F61" s="97">
        <v>5.25</v>
      </c>
      <c r="G61" s="6"/>
      <c r="H61" s="11">
        <f t="shared" si="0"/>
        <v>3.2738837615365424</v>
      </c>
      <c r="L61" s="59"/>
      <c r="M61" s="44"/>
      <c r="N61" s="38"/>
      <c r="O61" s="30"/>
      <c r="P61" s="27"/>
      <c r="Q61" s="30"/>
      <c r="R61" s="27"/>
      <c r="S61" s="47"/>
    </row>
    <row r="62" spans="1:19" ht="15.75">
      <c r="A62" s="60"/>
      <c r="B62" s="61" t="s">
        <v>136</v>
      </c>
      <c r="C62" s="95">
        <f>SUM(C6+C15+C20+C28+C33+C37+C43+C46+C48+C54+C57+C60)</f>
        <v>2437828.3099999996</v>
      </c>
      <c r="D62" s="95">
        <f>SUM(D6+D15+D20+D28+D33+D37+D43+D46+D48+D54+D57+D60)</f>
        <v>0</v>
      </c>
      <c r="E62" s="95">
        <f>SUM(E6+E15+E20+E28+E33+E37+E43+E46+E48+E54+E57+E60)</f>
        <v>2438007.0299999998</v>
      </c>
      <c r="F62" s="95">
        <f>SUM(F6+F15+F20+F28+F33+F37+F43+F46+F48+F54+F57+F60)</f>
        <v>1001876.66</v>
      </c>
      <c r="G62" s="62"/>
      <c r="H62" s="7">
        <f t="shared" si="0"/>
        <v>41.094084129855858</v>
      </c>
      <c r="L62" s="59"/>
      <c r="M62" s="44"/>
      <c r="N62" s="29"/>
      <c r="O62" s="30"/>
      <c r="P62" s="27"/>
      <c r="Q62" s="30"/>
      <c r="R62" s="27"/>
      <c r="S62" s="17"/>
    </row>
    <row r="63" spans="1:19" ht="15.75">
      <c r="A63" s="2"/>
      <c r="B63" s="2"/>
      <c r="C63" s="2"/>
      <c r="D63" s="2"/>
      <c r="E63" s="2"/>
      <c r="F63" s="63"/>
      <c r="G63" s="2"/>
      <c r="H63" s="2"/>
      <c r="L63" s="57"/>
      <c r="M63" s="19"/>
      <c r="N63" s="42"/>
      <c r="O63" s="21"/>
      <c r="P63" s="21"/>
      <c r="Q63" s="21"/>
      <c r="R63" s="27"/>
      <c r="S63" s="17"/>
    </row>
    <row r="64" spans="1:19">
      <c r="L64" s="65"/>
      <c r="M64" s="65"/>
      <c r="N64" s="65"/>
      <c r="O64" s="65"/>
      <c r="P64" s="65"/>
      <c r="Q64" s="65"/>
      <c r="R64" s="65"/>
      <c r="S64" s="17"/>
    </row>
    <row r="65" spans="1:19" ht="15" customHeight="1">
      <c r="A65" s="115" t="s">
        <v>387</v>
      </c>
      <c r="B65" s="115"/>
      <c r="C65" s="115"/>
      <c r="D65" s="115"/>
      <c r="E65" s="115"/>
      <c r="F65" s="115"/>
      <c r="G65" s="115"/>
      <c r="H65" s="115"/>
      <c r="L65" s="65"/>
      <c r="M65" s="65"/>
      <c r="N65" s="65"/>
      <c r="O65" s="65"/>
      <c r="P65" s="65"/>
      <c r="Q65" s="65"/>
      <c r="R65" s="65"/>
      <c r="S65" s="17"/>
    </row>
    <row r="66" spans="1:19" ht="15.75">
      <c r="A66" s="115"/>
      <c r="B66" s="115"/>
      <c r="C66" s="115"/>
      <c r="D66" s="115"/>
      <c r="E66" s="115"/>
      <c r="F66" s="115"/>
      <c r="G66" s="115"/>
      <c r="H66" s="115"/>
      <c r="L66" s="66"/>
      <c r="M66" s="66"/>
      <c r="N66" s="66"/>
      <c r="O66" s="66"/>
      <c r="P66" s="66"/>
      <c r="Q66" s="66"/>
      <c r="R66" s="66"/>
      <c r="S66" s="17"/>
    </row>
    <row r="67" spans="1:19" ht="12.75" customHeight="1">
      <c r="A67" s="115"/>
      <c r="B67" s="115"/>
      <c r="C67" s="115"/>
      <c r="D67" s="115"/>
      <c r="E67" s="115"/>
      <c r="F67" s="115"/>
      <c r="G67" s="115"/>
      <c r="H67" s="115"/>
      <c r="L67" s="17"/>
      <c r="M67" s="17"/>
      <c r="N67" s="17"/>
      <c r="O67" s="17"/>
      <c r="P67" s="17"/>
      <c r="Q67" s="17"/>
      <c r="R67" s="17"/>
      <c r="S67" s="17"/>
    </row>
    <row r="68" spans="1:19" ht="44.25" customHeight="1">
      <c r="A68" s="115"/>
      <c r="B68" s="115"/>
      <c r="C68" s="115"/>
      <c r="D68" s="115"/>
      <c r="E68" s="115"/>
      <c r="F68" s="115"/>
      <c r="G68" s="115"/>
      <c r="H68" s="115"/>
      <c r="L68" s="67"/>
      <c r="M68" s="67"/>
      <c r="N68" s="67"/>
      <c r="O68" s="67"/>
      <c r="P68" s="67"/>
      <c r="Q68" s="67"/>
      <c r="R68" s="67"/>
      <c r="S68" s="17"/>
    </row>
    <row r="69" spans="1:19" ht="12.75" hidden="1" customHeight="1">
      <c r="A69" s="115"/>
      <c r="B69" s="115"/>
      <c r="C69" s="115"/>
      <c r="D69" s="115"/>
      <c r="E69" s="115"/>
      <c r="F69" s="115"/>
      <c r="G69" s="115"/>
      <c r="H69" s="115"/>
      <c r="L69" s="67"/>
      <c r="M69" s="67"/>
      <c r="N69" s="67"/>
      <c r="O69" s="67"/>
      <c r="P69" s="67"/>
      <c r="Q69" s="67"/>
      <c r="R69" s="67"/>
      <c r="S69" s="17"/>
    </row>
    <row r="70" spans="1:19" ht="12.75" customHeight="1">
      <c r="L70" s="67"/>
      <c r="M70" s="67"/>
      <c r="N70" s="67"/>
      <c r="O70" s="67"/>
      <c r="P70" s="67"/>
      <c r="Q70" s="67"/>
      <c r="R70" s="67"/>
      <c r="S70" s="17"/>
    </row>
    <row r="71" spans="1:19" ht="12.75" customHeight="1">
      <c r="L71" s="67"/>
      <c r="M71" s="67"/>
      <c r="N71" s="67"/>
      <c r="O71" s="67"/>
      <c r="P71" s="67"/>
      <c r="Q71" s="67"/>
      <c r="R71" s="67"/>
      <c r="S71" s="17"/>
    </row>
    <row r="72" spans="1:19" ht="12.75" customHeight="1">
      <c r="L72" s="67"/>
      <c r="M72" s="67"/>
      <c r="N72" s="67"/>
      <c r="O72" s="67"/>
      <c r="P72" s="67"/>
      <c r="Q72" s="67"/>
      <c r="R72" s="67"/>
      <c r="S72" s="17"/>
    </row>
    <row r="73" spans="1:19">
      <c r="L73" s="17"/>
      <c r="M73" s="17"/>
      <c r="N73" s="17"/>
      <c r="O73" s="17"/>
      <c r="P73" s="17"/>
      <c r="Q73" s="17"/>
      <c r="R73" s="17"/>
      <c r="S73" s="17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>
      <selection activeCell="E24" sqref="E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>
      <c r="A2" s="116" t="s">
        <v>144</v>
      </c>
      <c r="B2" s="116"/>
      <c r="C2" s="116"/>
      <c r="D2" s="116"/>
      <c r="E2" s="116"/>
      <c r="F2" s="116"/>
      <c r="G2" s="74"/>
      <c r="H2" s="74"/>
      <c r="I2" s="74"/>
    </row>
    <row r="3" spans="1:9" ht="15.75">
      <c r="A3" s="116"/>
      <c r="B3" s="116"/>
      <c r="C3" s="116"/>
      <c r="D3" s="116"/>
      <c r="E3" s="116"/>
      <c r="F3" s="116"/>
      <c r="G3" s="74"/>
      <c r="H3" s="74"/>
      <c r="I3" s="74"/>
    </row>
    <row r="4" spans="1:9" ht="15.75">
      <c r="A4" s="117" t="s">
        <v>384</v>
      </c>
      <c r="B4" s="117"/>
      <c r="C4" s="117"/>
      <c r="D4" s="117"/>
      <c r="E4" s="117"/>
      <c r="F4" s="117"/>
    </row>
    <row r="5" spans="1:9" ht="76.5">
      <c r="A5" s="77" t="s">
        <v>145</v>
      </c>
      <c r="B5" s="77" t="s">
        <v>146</v>
      </c>
      <c r="C5" s="77" t="s">
        <v>147</v>
      </c>
      <c r="D5" s="75" t="s">
        <v>283</v>
      </c>
      <c r="E5" s="75" t="s">
        <v>385</v>
      </c>
      <c r="F5" s="75" t="s">
        <v>199</v>
      </c>
    </row>
    <row r="6" spans="1:9">
      <c r="A6" s="78">
        <v>1</v>
      </c>
      <c r="B6" s="79">
        <v>2</v>
      </c>
      <c r="C6" s="79">
        <v>3</v>
      </c>
      <c r="D6" s="106">
        <v>4</v>
      </c>
      <c r="E6" s="76"/>
      <c r="F6" s="76"/>
    </row>
    <row r="7" spans="1:9" ht="31.5">
      <c r="A7" s="80" t="s">
        <v>148</v>
      </c>
      <c r="B7" s="81" t="s">
        <v>149</v>
      </c>
      <c r="C7" s="82" t="s">
        <v>150</v>
      </c>
      <c r="D7" s="109">
        <f>SUM(D8)</f>
        <v>154952.12</v>
      </c>
      <c r="E7" s="99">
        <f>SUM(E8)</f>
        <v>80025</v>
      </c>
      <c r="F7" s="89" t="s">
        <v>200</v>
      </c>
    </row>
    <row r="8" spans="1:9" ht="47.25">
      <c r="A8" s="80" t="s">
        <v>151</v>
      </c>
      <c r="B8" s="81" t="s">
        <v>152</v>
      </c>
      <c r="C8" s="82" t="s">
        <v>153</v>
      </c>
      <c r="D8" s="109">
        <f>SUM(D9+D14+D23)</f>
        <v>154952.12</v>
      </c>
      <c r="E8" s="99">
        <f>SUM(E9+E14+E23)</f>
        <v>80025</v>
      </c>
      <c r="F8" s="89" t="s">
        <v>200</v>
      </c>
    </row>
    <row r="9" spans="1:9" ht="31.5">
      <c r="A9" s="83" t="s">
        <v>154</v>
      </c>
      <c r="B9" s="84" t="s">
        <v>155</v>
      </c>
      <c r="C9" s="85" t="s">
        <v>156</v>
      </c>
      <c r="D9" s="110">
        <f>SUM(D10-D12)</f>
        <v>0</v>
      </c>
      <c r="E9" s="100">
        <f>SUM(E10-E12)</f>
        <v>0</v>
      </c>
      <c r="F9" s="89" t="s">
        <v>200</v>
      </c>
    </row>
    <row r="10" spans="1:9" ht="49.5" customHeight="1">
      <c r="A10" s="83" t="s">
        <v>157</v>
      </c>
      <c r="B10" s="84" t="s">
        <v>158</v>
      </c>
      <c r="C10" s="85" t="s">
        <v>159</v>
      </c>
      <c r="D10" s="110">
        <f>SUM(D11)</f>
        <v>5000</v>
      </c>
      <c r="E10" s="100">
        <f>SUM(E11)</f>
        <v>0</v>
      </c>
      <c r="F10" s="88" t="s">
        <v>200</v>
      </c>
    </row>
    <row r="11" spans="1:9" ht="47.25">
      <c r="A11" s="83" t="s">
        <v>160</v>
      </c>
      <c r="B11" s="84" t="s">
        <v>161</v>
      </c>
      <c r="C11" s="85" t="s">
        <v>162</v>
      </c>
      <c r="D11" s="110">
        <v>5000</v>
      </c>
      <c r="E11" s="101">
        <v>0</v>
      </c>
      <c r="F11" s="88" t="s">
        <v>200</v>
      </c>
    </row>
    <row r="12" spans="1:9" ht="47.25">
      <c r="A12" s="83" t="s">
        <v>163</v>
      </c>
      <c r="B12" s="84" t="s">
        <v>164</v>
      </c>
      <c r="C12" s="85" t="s">
        <v>165</v>
      </c>
      <c r="D12" s="110">
        <f>SUM(D13)</f>
        <v>5000</v>
      </c>
      <c r="E12" s="100">
        <f>SUM(E13)</f>
        <v>0</v>
      </c>
      <c r="F12" s="88" t="s">
        <v>200</v>
      </c>
    </row>
    <row r="13" spans="1:9" ht="47.25">
      <c r="A13" s="83" t="s">
        <v>166</v>
      </c>
      <c r="B13" s="84" t="s">
        <v>167</v>
      </c>
      <c r="C13" s="86" t="s">
        <v>168</v>
      </c>
      <c r="D13" s="110">
        <v>5000</v>
      </c>
      <c r="E13" s="101">
        <v>0</v>
      </c>
      <c r="F13" s="88" t="s">
        <v>200</v>
      </c>
    </row>
    <row r="14" spans="1:9" ht="47.25">
      <c r="A14" s="83" t="s">
        <v>169</v>
      </c>
      <c r="B14" s="84" t="s">
        <v>170</v>
      </c>
      <c r="C14" s="85" t="s">
        <v>171</v>
      </c>
      <c r="D14" s="110">
        <f>SUM(D15-D17)</f>
        <v>-2417.8500000000004</v>
      </c>
      <c r="E14" s="100">
        <f>SUM(E15-E17)</f>
        <v>-2417.85</v>
      </c>
      <c r="F14" s="88">
        <f>E14/D14</f>
        <v>0.99999999999999978</v>
      </c>
    </row>
    <row r="15" spans="1:9" ht="63">
      <c r="A15" s="83" t="s">
        <v>172</v>
      </c>
      <c r="B15" s="84" t="s">
        <v>173</v>
      </c>
      <c r="C15" s="85" t="s">
        <v>174</v>
      </c>
      <c r="D15" s="110">
        <f>SUM(D16)</f>
        <v>10000</v>
      </c>
      <c r="E15" s="100">
        <f>SUM(E16)</f>
        <v>0</v>
      </c>
      <c r="F15" s="88" t="s">
        <v>200</v>
      </c>
    </row>
    <row r="16" spans="1:9" ht="63">
      <c r="A16" s="83" t="s">
        <v>175</v>
      </c>
      <c r="B16" s="84" t="s">
        <v>176</v>
      </c>
      <c r="C16" s="85" t="s">
        <v>177</v>
      </c>
      <c r="D16" s="110">
        <v>10000</v>
      </c>
      <c r="E16" s="101">
        <v>0</v>
      </c>
      <c r="F16" s="88" t="s">
        <v>200</v>
      </c>
    </row>
    <row r="17" spans="1:6" ht="78.75">
      <c r="A17" s="83" t="s">
        <v>178</v>
      </c>
      <c r="B17" s="84" t="s">
        <v>179</v>
      </c>
      <c r="C17" s="85" t="s">
        <v>180</v>
      </c>
      <c r="D17" s="110">
        <f>SUM(D18)</f>
        <v>12417.85</v>
      </c>
      <c r="E17" s="110">
        <f>SUM(E18)</f>
        <v>2417.85</v>
      </c>
      <c r="F17" s="88">
        <f>E18/D18</f>
        <v>0.19470761846857546</v>
      </c>
    </row>
    <row r="18" spans="1:6" ht="69" customHeight="1">
      <c r="A18" s="83" t="s">
        <v>181</v>
      </c>
      <c r="B18" s="87" t="s">
        <v>182</v>
      </c>
      <c r="C18" s="85" t="s">
        <v>183</v>
      </c>
      <c r="D18" s="110">
        <v>12417.85</v>
      </c>
      <c r="E18" s="101">
        <v>2417.85</v>
      </c>
      <c r="F18" s="88">
        <f>E18/D18</f>
        <v>0.19470761846857546</v>
      </c>
    </row>
    <row r="19" spans="1:6" ht="47.25">
      <c r="A19" s="83" t="s">
        <v>184</v>
      </c>
      <c r="B19" s="84" t="s">
        <v>185</v>
      </c>
      <c r="C19" s="85" t="s">
        <v>186</v>
      </c>
      <c r="D19" s="110">
        <f>SUM(D20)</f>
        <v>0</v>
      </c>
      <c r="E19" s="100">
        <f>SUM(E20)</f>
        <v>0</v>
      </c>
      <c r="F19" s="88" t="s">
        <v>200</v>
      </c>
    </row>
    <row r="20" spans="1:6" ht="127.5" customHeight="1">
      <c r="A20" s="83" t="s">
        <v>187</v>
      </c>
      <c r="B20" s="87" t="s">
        <v>188</v>
      </c>
      <c r="C20" s="85" t="s">
        <v>189</v>
      </c>
      <c r="D20" s="110">
        <v>0</v>
      </c>
      <c r="E20" s="101">
        <v>0</v>
      </c>
      <c r="F20" s="88" t="s">
        <v>200</v>
      </c>
    </row>
    <row r="21" spans="1:6" ht="51" customHeight="1">
      <c r="A21" s="83" t="s">
        <v>190</v>
      </c>
      <c r="B21" s="84" t="s">
        <v>191</v>
      </c>
      <c r="C21" s="85" t="s">
        <v>192</v>
      </c>
      <c r="D21" s="110">
        <f>SUM(D22)</f>
        <v>0</v>
      </c>
      <c r="E21" s="100">
        <f>SUM(E22)</f>
        <v>0</v>
      </c>
      <c r="F21" s="88" t="s">
        <v>200</v>
      </c>
    </row>
    <row r="22" spans="1:6" ht="67.5" customHeight="1">
      <c r="A22" s="83" t="s">
        <v>193</v>
      </c>
      <c r="B22" s="84" t="s">
        <v>194</v>
      </c>
      <c r="C22" s="85" t="s">
        <v>195</v>
      </c>
      <c r="D22" s="110">
        <v>0</v>
      </c>
      <c r="E22" s="102">
        <v>0</v>
      </c>
      <c r="F22" s="88" t="s">
        <v>200</v>
      </c>
    </row>
    <row r="23" spans="1:6" ht="34.5" customHeight="1">
      <c r="A23" s="83" t="s">
        <v>196</v>
      </c>
      <c r="B23" s="84" t="s">
        <v>197</v>
      </c>
      <c r="C23" s="85" t="s">
        <v>198</v>
      </c>
      <c r="D23" s="110">
        <v>157369.97</v>
      </c>
      <c r="E23" s="103">
        <v>82442.850000000006</v>
      </c>
      <c r="F23" s="89" t="s">
        <v>200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7" sqref="B7"/>
    </sheetView>
  </sheetViews>
  <sheetFormatPr defaultRowHeight="15"/>
  <cols>
    <col min="1" max="1" width="49.42578125" customWidth="1"/>
    <col min="2" max="2" width="34.85546875" customWidth="1"/>
  </cols>
  <sheetData>
    <row r="2" spans="1:2" ht="18" customHeight="1">
      <c r="A2" s="118" t="s">
        <v>139</v>
      </c>
      <c r="B2" s="118"/>
    </row>
    <row r="3" spans="1:2" s="1" customFormat="1" ht="19.5" customHeight="1">
      <c r="A3" s="118" t="s">
        <v>140</v>
      </c>
      <c r="B3" s="118"/>
    </row>
    <row r="4" spans="1:2" ht="15.75">
      <c r="A4" s="119" t="s">
        <v>386</v>
      </c>
      <c r="B4" s="119"/>
    </row>
    <row r="5" spans="1:2" ht="42.75">
      <c r="A5" s="68" t="s">
        <v>137</v>
      </c>
      <c r="B5" s="69" t="s">
        <v>138</v>
      </c>
    </row>
    <row r="6" spans="1:2">
      <c r="A6" s="70" t="s">
        <v>141</v>
      </c>
      <c r="B6" s="94">
        <v>7758.92</v>
      </c>
    </row>
    <row r="8" spans="1:2">
      <c r="B8" s="1" t="s">
        <v>72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workbookViewId="0">
      <selection activeCell="B8" sqref="B8"/>
    </sheetView>
  </sheetViews>
  <sheetFormatPr defaultRowHeight="15"/>
  <cols>
    <col min="1" max="1" width="54" customWidth="1"/>
    <col min="2" max="2" width="17.85546875" customWidth="1"/>
  </cols>
  <sheetData>
    <row r="2" spans="1:2" ht="61.5" customHeight="1">
      <c r="A2" s="120" t="s">
        <v>143</v>
      </c>
      <c r="B2" s="120"/>
    </row>
    <row r="3" spans="1:2" ht="15.75">
      <c r="A3" s="119" t="s">
        <v>384</v>
      </c>
      <c r="B3" s="119"/>
    </row>
    <row r="4" spans="1:2" ht="38.25">
      <c r="A4" s="72" t="s">
        <v>137</v>
      </c>
      <c r="B4" s="73" t="s">
        <v>138</v>
      </c>
    </row>
    <row r="5" spans="1:2" ht="24.75" customHeight="1">
      <c r="A5" s="71" t="s">
        <v>142</v>
      </c>
      <c r="B5" s="105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2020-04-01T11:25:55Z</cp:lastPrinted>
  <dcterms:created xsi:type="dcterms:W3CDTF">2015-01-16T05:02:30Z</dcterms:created>
  <dcterms:modified xsi:type="dcterms:W3CDTF">2020-06-08T05:04:55Z</dcterms:modified>
</cp:coreProperties>
</file>