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1760" activeTab="3"/>
  </bookViews>
  <sheets>
    <sheet name="01.02" sheetId="2" r:id="rId1"/>
    <sheet name="01.03" sheetId="3" r:id="rId2"/>
    <sheet name="01.04" sheetId="4" r:id="rId3"/>
    <sheet name="01.05" sheetId="5" r:id="rId4"/>
    <sheet name="01.06" sheetId="6" r:id="rId5"/>
    <sheet name="01.07" sheetId="7" r:id="rId6"/>
    <sheet name="01.08" sheetId="8" r:id="rId7"/>
    <sheet name="01.09" sheetId="9" r:id="rId8"/>
    <sheet name="01.10" sheetId="10" r:id="rId9"/>
    <sheet name="01.11" sheetId="11" r:id="rId10"/>
    <sheet name="01.12" sheetId="12" r:id="rId11"/>
    <sheet name="01.01" sheetId="13" r:id="rId12"/>
  </sheets>
  <calcPr calcId="144525"/>
</workbook>
</file>

<file path=xl/calcChain.xml><?xml version="1.0" encoding="utf-8"?>
<calcChain xmlns="http://schemas.openxmlformats.org/spreadsheetml/2006/main">
  <c r="F7" i="5" l="1"/>
  <c r="F8" i="5"/>
  <c r="F9" i="5"/>
  <c r="F10" i="5"/>
  <c r="F13" i="5"/>
  <c r="F14" i="5"/>
  <c r="F15" i="5"/>
  <c r="F16" i="5"/>
  <c r="F19" i="5"/>
  <c r="F20" i="5"/>
  <c r="F21" i="5"/>
  <c r="F22" i="5"/>
  <c r="F24" i="5"/>
  <c r="F25" i="5"/>
  <c r="F27" i="5"/>
  <c r="F29" i="5"/>
  <c r="F32" i="5"/>
  <c r="F34" i="5"/>
  <c r="F35" i="5"/>
  <c r="F37" i="5"/>
  <c r="F38" i="5"/>
  <c r="F40" i="5"/>
  <c r="F44" i="5"/>
  <c r="F45" i="5"/>
  <c r="F47" i="5"/>
  <c r="F48" i="5"/>
  <c r="F49" i="5"/>
  <c r="F50" i="5"/>
  <c r="F53" i="5"/>
  <c r="F54" i="5"/>
  <c r="F55" i="5"/>
  <c r="F56" i="5"/>
  <c r="F60" i="5"/>
  <c r="F61" i="5"/>
  <c r="F63" i="5"/>
  <c r="F65" i="5"/>
  <c r="F66" i="5"/>
  <c r="F69" i="5"/>
  <c r="F70" i="5"/>
  <c r="F71" i="5"/>
  <c r="F73" i="5"/>
  <c r="F74" i="5"/>
  <c r="F76" i="5"/>
  <c r="F78" i="5"/>
  <c r="F79" i="5"/>
  <c r="F80" i="5"/>
  <c r="F82" i="5"/>
  <c r="F83" i="5"/>
  <c r="F85" i="5"/>
  <c r="F87" i="5"/>
  <c r="F88" i="5"/>
  <c r="F89" i="5"/>
  <c r="F90" i="5"/>
  <c r="F91" i="5"/>
  <c r="F92" i="5"/>
  <c r="F93" i="5"/>
  <c r="F94" i="5"/>
  <c r="F95" i="5"/>
  <c r="F97" i="5"/>
  <c r="F98" i="5"/>
  <c r="F99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5" i="5"/>
  <c r="F116" i="5"/>
  <c r="F117" i="5"/>
  <c r="F118" i="5"/>
  <c r="F122" i="5"/>
  <c r="F124" i="5"/>
  <c r="F125" i="5"/>
  <c r="F126" i="5"/>
  <c r="F127" i="5"/>
  <c r="F128" i="5"/>
  <c r="F130" i="5"/>
  <c r="F131" i="5"/>
  <c r="F132" i="5"/>
  <c r="F133" i="5"/>
  <c r="F134" i="5"/>
  <c r="F135" i="5"/>
  <c r="F136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3" i="5"/>
  <c r="F154" i="5"/>
  <c r="F155" i="5"/>
  <c r="F157" i="5"/>
  <c r="F159" i="5"/>
  <c r="F160" i="5"/>
  <c r="F161" i="5"/>
  <c r="F163" i="5"/>
  <c r="F165" i="5"/>
  <c r="D162" i="5"/>
  <c r="F162" i="5" s="1"/>
  <c r="C162" i="5"/>
  <c r="D158" i="5"/>
  <c r="F158" i="5" s="1"/>
  <c r="C158" i="5"/>
  <c r="C156" i="5" s="1"/>
  <c r="D156" i="5"/>
  <c r="F156" i="5" s="1"/>
  <c r="E154" i="5"/>
  <c r="E152" i="5"/>
  <c r="D152" i="5"/>
  <c r="C152" i="5"/>
  <c r="E151" i="5"/>
  <c r="E150" i="5"/>
  <c r="D149" i="5"/>
  <c r="C149" i="5"/>
  <c r="E148" i="5"/>
  <c r="E147" i="5"/>
  <c r="E146" i="5"/>
  <c r="E145" i="5"/>
  <c r="E144" i="5"/>
  <c r="E143" i="5"/>
  <c r="E142" i="5"/>
  <c r="D141" i="5"/>
  <c r="C141" i="5"/>
  <c r="E140" i="5"/>
  <c r="E139" i="5"/>
  <c r="E138" i="5"/>
  <c r="E136" i="5"/>
  <c r="E135" i="5"/>
  <c r="E134" i="5"/>
  <c r="E133" i="5"/>
  <c r="E130" i="5"/>
  <c r="D129" i="5"/>
  <c r="F129" i="5" s="1"/>
  <c r="C129" i="5"/>
  <c r="E128" i="5"/>
  <c r="E127" i="5"/>
  <c r="E126" i="5"/>
  <c r="E124" i="5"/>
  <c r="E122" i="5"/>
  <c r="D121" i="5"/>
  <c r="F121" i="5" s="1"/>
  <c r="C121" i="5"/>
  <c r="C114" i="5"/>
  <c r="C113" i="5" s="1"/>
  <c r="D113" i="5"/>
  <c r="E112" i="5"/>
  <c r="E111" i="5"/>
  <c r="E110" i="5"/>
  <c r="E109" i="5"/>
  <c r="E108" i="5"/>
  <c r="E107" i="5"/>
  <c r="E106" i="5"/>
  <c r="E105" i="5"/>
  <c r="D100" i="5"/>
  <c r="F100" i="5" s="1"/>
  <c r="C100" i="5"/>
  <c r="E99" i="5"/>
  <c r="E97" i="5"/>
  <c r="D96" i="5"/>
  <c r="F96" i="5" s="1"/>
  <c r="C96" i="5"/>
  <c r="E94" i="5"/>
  <c r="E93" i="5"/>
  <c r="E92" i="5"/>
  <c r="E91" i="5"/>
  <c r="E90" i="5"/>
  <c r="E89" i="5"/>
  <c r="D86" i="5"/>
  <c r="F86" i="5" s="1"/>
  <c r="C86" i="5"/>
  <c r="D84" i="5"/>
  <c r="F84" i="5" s="1"/>
  <c r="C84" i="5"/>
  <c r="E82" i="5"/>
  <c r="D81" i="5"/>
  <c r="C81" i="5"/>
  <c r="E80" i="5"/>
  <c r="E79" i="5"/>
  <c r="E78" i="5"/>
  <c r="E76" i="5"/>
  <c r="D75" i="5"/>
  <c r="F75" i="5" s="1"/>
  <c r="C75" i="5"/>
  <c r="E74" i="5"/>
  <c r="E73" i="5"/>
  <c r="D72" i="5"/>
  <c r="C72" i="5"/>
  <c r="F72" i="5" s="1"/>
  <c r="E70" i="5"/>
  <c r="E69" i="5"/>
  <c r="D68" i="5"/>
  <c r="C68" i="5"/>
  <c r="F68" i="5" s="1"/>
  <c r="E65" i="5"/>
  <c r="D64" i="5"/>
  <c r="C64" i="5"/>
  <c r="F64" i="5" s="1"/>
  <c r="E63" i="5"/>
  <c r="E60" i="5"/>
  <c r="D59" i="5"/>
  <c r="F59" i="5" s="1"/>
  <c r="C59" i="5"/>
  <c r="E59" i="5" s="1"/>
  <c r="E56" i="5"/>
  <c r="E55" i="5"/>
  <c r="E53" i="5"/>
  <c r="D52" i="5"/>
  <c r="C52" i="5"/>
  <c r="F52" i="5" s="1"/>
  <c r="D51" i="5"/>
  <c r="E50" i="5"/>
  <c r="E49" i="5"/>
  <c r="E48" i="5"/>
  <c r="E47" i="5"/>
  <c r="D46" i="5"/>
  <c r="F46" i="5" s="1"/>
  <c r="C46" i="5"/>
  <c r="E45" i="5"/>
  <c r="E44" i="5"/>
  <c r="D43" i="5"/>
  <c r="F43" i="5" s="1"/>
  <c r="C43" i="5"/>
  <c r="D39" i="5"/>
  <c r="F39" i="5" s="1"/>
  <c r="C39" i="5"/>
  <c r="E38" i="5"/>
  <c r="E37" i="5"/>
  <c r="D36" i="5"/>
  <c r="F36" i="5" s="1"/>
  <c r="C36" i="5"/>
  <c r="E35" i="5"/>
  <c r="E34" i="5"/>
  <c r="D33" i="5"/>
  <c r="F33" i="5" s="1"/>
  <c r="C33" i="5"/>
  <c r="E32" i="5"/>
  <c r="D31" i="5"/>
  <c r="F31" i="5" s="1"/>
  <c r="C31" i="5"/>
  <c r="E31" i="5" s="1"/>
  <c r="E29" i="5"/>
  <c r="D28" i="5"/>
  <c r="E28" i="5" s="1"/>
  <c r="C28" i="5"/>
  <c r="E27" i="5"/>
  <c r="D26" i="5"/>
  <c r="C26" i="5"/>
  <c r="F26" i="5" s="1"/>
  <c r="E24" i="5"/>
  <c r="D23" i="5"/>
  <c r="F23" i="5" s="1"/>
  <c r="C23" i="5"/>
  <c r="E22" i="5"/>
  <c r="E21" i="5"/>
  <c r="E19" i="5"/>
  <c r="D18" i="5"/>
  <c r="F18" i="5" s="1"/>
  <c r="C18" i="5"/>
  <c r="E16" i="5"/>
  <c r="E15" i="5"/>
  <c r="E14" i="5"/>
  <c r="E13" i="5"/>
  <c r="D12" i="5"/>
  <c r="F12" i="5" s="1"/>
  <c r="C12" i="5"/>
  <c r="C11" i="5" s="1"/>
  <c r="E10" i="5"/>
  <c r="E9" i="5"/>
  <c r="E8" i="5"/>
  <c r="E7" i="5"/>
  <c r="D6" i="5"/>
  <c r="F6" i="5" s="1"/>
  <c r="C6" i="5"/>
  <c r="D5" i="5"/>
  <c r="F124" i="4"/>
  <c r="E124" i="4"/>
  <c r="F7" i="4"/>
  <c r="F8" i="4"/>
  <c r="F9" i="4"/>
  <c r="F10" i="4"/>
  <c r="F13" i="4"/>
  <c r="F14" i="4"/>
  <c r="F15" i="4"/>
  <c r="F16" i="4"/>
  <c r="F19" i="4"/>
  <c r="F20" i="4"/>
  <c r="F21" i="4"/>
  <c r="F22" i="4"/>
  <c r="F24" i="4"/>
  <c r="F25" i="4"/>
  <c r="F27" i="4"/>
  <c r="F28" i="4"/>
  <c r="F30" i="4"/>
  <c r="F33" i="4"/>
  <c r="F35" i="4"/>
  <c r="F36" i="4"/>
  <c r="F38" i="4"/>
  <c r="F39" i="4"/>
  <c r="F41" i="4"/>
  <c r="F45" i="4"/>
  <c r="F46" i="4"/>
  <c r="F48" i="4"/>
  <c r="F49" i="4"/>
  <c r="F50" i="4"/>
  <c r="F51" i="4"/>
  <c r="F54" i="4"/>
  <c r="F55" i="4"/>
  <c r="F56" i="4"/>
  <c r="F57" i="4"/>
  <c r="F61" i="4"/>
  <c r="F63" i="4"/>
  <c r="F65" i="4"/>
  <c r="F66" i="4"/>
  <c r="F69" i="4"/>
  <c r="F70" i="4"/>
  <c r="F72" i="4"/>
  <c r="F73" i="4"/>
  <c r="F75" i="4"/>
  <c r="F77" i="4"/>
  <c r="F78" i="4"/>
  <c r="F79" i="4"/>
  <c r="F81" i="4"/>
  <c r="F82" i="4"/>
  <c r="F84" i="4"/>
  <c r="F86" i="4"/>
  <c r="F87" i="4"/>
  <c r="F88" i="4"/>
  <c r="F89" i="4"/>
  <c r="F90" i="4"/>
  <c r="F91" i="4"/>
  <c r="F92" i="4"/>
  <c r="F94" i="4"/>
  <c r="F95" i="4"/>
  <c r="F96" i="4"/>
  <c r="F99" i="4"/>
  <c r="F100" i="4"/>
  <c r="F101" i="4"/>
  <c r="F102" i="4"/>
  <c r="F103" i="4"/>
  <c r="F104" i="4"/>
  <c r="F105" i="4"/>
  <c r="F106" i="4"/>
  <c r="F107" i="4"/>
  <c r="F108" i="4"/>
  <c r="F109" i="4"/>
  <c r="F112" i="4"/>
  <c r="F113" i="4"/>
  <c r="F114" i="4"/>
  <c r="F115" i="4"/>
  <c r="F119" i="4"/>
  <c r="F121" i="4"/>
  <c r="F122" i="4"/>
  <c r="F123" i="4"/>
  <c r="F126" i="4"/>
  <c r="F127" i="4"/>
  <c r="F128" i="4"/>
  <c r="F129" i="4"/>
  <c r="F130" i="4"/>
  <c r="F132" i="4"/>
  <c r="F133" i="4"/>
  <c r="F134" i="4"/>
  <c r="F136" i="4"/>
  <c r="F137" i="4"/>
  <c r="F138" i="4"/>
  <c r="F139" i="4"/>
  <c r="F140" i="4"/>
  <c r="F141" i="4"/>
  <c r="F142" i="4"/>
  <c r="F144" i="4"/>
  <c r="F145" i="4"/>
  <c r="F147" i="4"/>
  <c r="F148" i="4"/>
  <c r="F150" i="4"/>
  <c r="F151" i="4"/>
  <c r="F152" i="4"/>
  <c r="F154" i="4"/>
  <c r="F155" i="4"/>
  <c r="F156" i="4"/>
  <c r="D153" i="4"/>
  <c r="C153" i="4"/>
  <c r="D149" i="4"/>
  <c r="C149" i="4"/>
  <c r="E148" i="4"/>
  <c r="E146" i="4" s="1"/>
  <c r="D146" i="4"/>
  <c r="C146" i="4"/>
  <c r="E145" i="4"/>
  <c r="E144" i="4"/>
  <c r="D143" i="4"/>
  <c r="C143" i="4"/>
  <c r="F143" i="4" s="1"/>
  <c r="E142" i="4"/>
  <c r="E141" i="4"/>
  <c r="E140" i="4"/>
  <c r="E139" i="4"/>
  <c r="E138" i="4"/>
  <c r="E137" i="4"/>
  <c r="E136" i="4"/>
  <c r="D135" i="4"/>
  <c r="E135" i="4" s="1"/>
  <c r="C135" i="4"/>
  <c r="E134" i="4"/>
  <c r="E133" i="4"/>
  <c r="E132" i="4"/>
  <c r="E130" i="4"/>
  <c r="E129" i="4"/>
  <c r="E128" i="4"/>
  <c r="E127" i="4"/>
  <c r="E126" i="4"/>
  <c r="D125" i="4"/>
  <c r="F125" i="4" s="1"/>
  <c r="C125" i="4"/>
  <c r="C120" i="4" s="1"/>
  <c r="E123" i="4"/>
  <c r="E122" i="4"/>
  <c r="E121" i="4"/>
  <c r="E119" i="4"/>
  <c r="E118" i="4"/>
  <c r="D118" i="4"/>
  <c r="C118" i="4"/>
  <c r="C111" i="4"/>
  <c r="C110" i="4" s="1"/>
  <c r="D110" i="4"/>
  <c r="E109" i="4"/>
  <c r="E108" i="4"/>
  <c r="E107" i="4"/>
  <c r="E106" i="4"/>
  <c r="E105" i="4"/>
  <c r="E104" i="4"/>
  <c r="E103" i="4"/>
  <c r="E102" i="4"/>
  <c r="D97" i="4"/>
  <c r="C97" i="4"/>
  <c r="E96" i="4"/>
  <c r="E94" i="4"/>
  <c r="D93" i="4"/>
  <c r="F93" i="4" s="1"/>
  <c r="C93" i="4"/>
  <c r="E91" i="4"/>
  <c r="E90" i="4"/>
  <c r="E89" i="4"/>
  <c r="E88" i="4"/>
  <c r="E87" i="4"/>
  <c r="E86" i="4"/>
  <c r="D85" i="4"/>
  <c r="E85" i="4" s="1"/>
  <c r="C85" i="4"/>
  <c r="D83" i="4"/>
  <c r="F83" i="4" s="1"/>
  <c r="C83" i="4"/>
  <c r="E81" i="4"/>
  <c r="D80" i="4"/>
  <c r="C80" i="4"/>
  <c r="C76" i="4" s="1"/>
  <c r="E79" i="4"/>
  <c r="E78" i="4"/>
  <c r="E77" i="4"/>
  <c r="E75" i="4"/>
  <c r="D74" i="4"/>
  <c r="F74" i="4" s="1"/>
  <c r="C74" i="4"/>
  <c r="E73" i="4"/>
  <c r="E72" i="4"/>
  <c r="D71" i="4"/>
  <c r="E71" i="4" s="1"/>
  <c r="C71" i="4"/>
  <c r="E70" i="4"/>
  <c r="E69" i="4"/>
  <c r="D68" i="4"/>
  <c r="E68" i="4" s="1"/>
  <c r="C68" i="4"/>
  <c r="E65" i="4"/>
  <c r="D64" i="4"/>
  <c r="C64" i="4"/>
  <c r="C62" i="4" s="1"/>
  <c r="E63" i="4"/>
  <c r="E61" i="4"/>
  <c r="D60" i="4"/>
  <c r="C60" i="4"/>
  <c r="C59" i="4" s="1"/>
  <c r="E57" i="4"/>
  <c r="E56" i="4"/>
  <c r="E54" i="4"/>
  <c r="D53" i="4"/>
  <c r="C53" i="4"/>
  <c r="C52" i="4" s="1"/>
  <c r="E51" i="4"/>
  <c r="E50" i="4"/>
  <c r="E49" i="4"/>
  <c r="E48" i="4"/>
  <c r="D47" i="4"/>
  <c r="E47" i="4" s="1"/>
  <c r="C47" i="4"/>
  <c r="E46" i="4"/>
  <c r="E45" i="4"/>
  <c r="D44" i="4"/>
  <c r="E44" i="4" s="1"/>
  <c r="C44" i="4"/>
  <c r="C43" i="4" s="1"/>
  <c r="C42" i="4" s="1"/>
  <c r="D40" i="4"/>
  <c r="C40" i="4"/>
  <c r="E39" i="4"/>
  <c r="E38" i="4"/>
  <c r="D37" i="4"/>
  <c r="F37" i="4" s="1"/>
  <c r="C37" i="4"/>
  <c r="E36" i="4"/>
  <c r="E35" i="4"/>
  <c r="D34" i="4"/>
  <c r="F34" i="4" s="1"/>
  <c r="C34" i="4"/>
  <c r="E33" i="4"/>
  <c r="D32" i="4"/>
  <c r="C32" i="4"/>
  <c r="E30" i="4"/>
  <c r="D29" i="4"/>
  <c r="F29" i="4" s="1"/>
  <c r="C29" i="4"/>
  <c r="E27" i="4"/>
  <c r="D26" i="4"/>
  <c r="C26" i="4"/>
  <c r="E24" i="4"/>
  <c r="D23" i="4"/>
  <c r="F23" i="4" s="1"/>
  <c r="C23" i="4"/>
  <c r="E22" i="4"/>
  <c r="E21" i="4"/>
  <c r="E19" i="4"/>
  <c r="D18" i="4"/>
  <c r="F18" i="4" s="1"/>
  <c r="C18" i="4"/>
  <c r="E16" i="4"/>
  <c r="E15" i="4"/>
  <c r="E14" i="4"/>
  <c r="E13" i="4"/>
  <c r="D12" i="4"/>
  <c r="C12" i="4"/>
  <c r="C11" i="4" s="1"/>
  <c r="E10" i="4"/>
  <c r="E9" i="4"/>
  <c r="E8" i="4"/>
  <c r="E7" i="4"/>
  <c r="D6" i="4"/>
  <c r="E6" i="4" s="1"/>
  <c r="C6" i="4"/>
  <c r="C5" i="4" s="1"/>
  <c r="C5" i="3"/>
  <c r="C6" i="3"/>
  <c r="D6" i="3"/>
  <c r="F6" i="3" s="1"/>
  <c r="E7" i="3"/>
  <c r="F7" i="3"/>
  <c r="E8" i="3"/>
  <c r="F8" i="3"/>
  <c r="E9" i="3"/>
  <c r="F9" i="3"/>
  <c r="E10" i="3"/>
  <c r="F10" i="3"/>
  <c r="C12" i="3"/>
  <c r="C11" i="3" s="1"/>
  <c r="D12" i="3"/>
  <c r="F12" i="3" s="1"/>
  <c r="E13" i="3"/>
  <c r="F13" i="3"/>
  <c r="E14" i="3"/>
  <c r="F14" i="3"/>
  <c r="E15" i="3"/>
  <c r="F15" i="3"/>
  <c r="E16" i="3"/>
  <c r="F16" i="3"/>
  <c r="C18" i="3"/>
  <c r="D18" i="3"/>
  <c r="F18" i="3" s="1"/>
  <c r="E19" i="3"/>
  <c r="F19" i="3"/>
  <c r="E20" i="3"/>
  <c r="F20" i="3"/>
  <c r="E21" i="3"/>
  <c r="F21" i="3"/>
  <c r="C22" i="3"/>
  <c r="D22" i="3"/>
  <c r="E22" i="3" s="1"/>
  <c r="F22" i="3"/>
  <c r="E23" i="3"/>
  <c r="F23" i="3"/>
  <c r="F24" i="3"/>
  <c r="C25" i="3"/>
  <c r="F25" i="3" s="1"/>
  <c r="D25" i="3"/>
  <c r="E26" i="3"/>
  <c r="F26" i="3"/>
  <c r="F27" i="3"/>
  <c r="C28" i="3"/>
  <c r="D28" i="3"/>
  <c r="E29" i="3"/>
  <c r="F29" i="3"/>
  <c r="C31" i="3"/>
  <c r="D31" i="3"/>
  <c r="D30" i="3" s="1"/>
  <c r="E31" i="3"/>
  <c r="E32" i="3"/>
  <c r="F32" i="3"/>
  <c r="C33" i="3"/>
  <c r="D33" i="3"/>
  <c r="E34" i="3"/>
  <c r="F34" i="3"/>
  <c r="E35" i="3"/>
  <c r="F35" i="3"/>
  <c r="C36" i="3"/>
  <c r="D36" i="3"/>
  <c r="E37" i="3"/>
  <c r="F37" i="3"/>
  <c r="E38" i="3"/>
  <c r="F38" i="3"/>
  <c r="C39" i="3"/>
  <c r="D39" i="3"/>
  <c r="F40" i="3"/>
  <c r="C43" i="3"/>
  <c r="C42" i="3" s="1"/>
  <c r="C41" i="3" s="1"/>
  <c r="D43" i="3"/>
  <c r="F43" i="3" s="1"/>
  <c r="E44" i="3"/>
  <c r="F44" i="3"/>
  <c r="E45" i="3"/>
  <c r="F45" i="3"/>
  <c r="C46" i="3"/>
  <c r="D46" i="3"/>
  <c r="F46" i="3" s="1"/>
  <c r="E47" i="3"/>
  <c r="F47" i="3"/>
  <c r="E48" i="3"/>
  <c r="F48" i="3"/>
  <c r="E49" i="3"/>
  <c r="F49" i="3"/>
  <c r="E50" i="3"/>
  <c r="F50" i="3"/>
  <c r="C52" i="3"/>
  <c r="C51" i="3" s="1"/>
  <c r="D52" i="3"/>
  <c r="F52" i="3" s="1"/>
  <c r="E53" i="3"/>
  <c r="F53" i="3"/>
  <c r="F54" i="3"/>
  <c r="E55" i="3"/>
  <c r="F55" i="3"/>
  <c r="E56" i="3"/>
  <c r="F56" i="3"/>
  <c r="C59" i="3"/>
  <c r="C58" i="3" s="1"/>
  <c r="D59" i="3"/>
  <c r="D58" i="3" s="1"/>
  <c r="E60" i="3"/>
  <c r="F60" i="3"/>
  <c r="F61" i="3"/>
  <c r="E63" i="3"/>
  <c r="F63" i="3"/>
  <c r="C64" i="3"/>
  <c r="C62" i="3" s="1"/>
  <c r="D64" i="3"/>
  <c r="D62" i="3" s="1"/>
  <c r="F65" i="3"/>
  <c r="F66" i="3"/>
  <c r="C68" i="3"/>
  <c r="D68" i="3"/>
  <c r="F68" i="3" s="1"/>
  <c r="E69" i="3"/>
  <c r="F69" i="3"/>
  <c r="E70" i="3"/>
  <c r="F70" i="3"/>
  <c r="C71" i="3"/>
  <c r="E71" i="3" s="1"/>
  <c r="D71" i="3"/>
  <c r="F71" i="3"/>
  <c r="E72" i="3"/>
  <c r="F72" i="3"/>
  <c r="E73" i="3"/>
  <c r="F73" i="3"/>
  <c r="C74" i="3"/>
  <c r="D74" i="3"/>
  <c r="E75" i="3"/>
  <c r="F75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F84" i="3"/>
  <c r="E85" i="3"/>
  <c r="F85" i="3"/>
  <c r="E86" i="3"/>
  <c r="F86" i="3"/>
  <c r="E87" i="3"/>
  <c r="F87" i="3"/>
  <c r="F88" i="3"/>
  <c r="E89" i="3"/>
  <c r="F89" i="3"/>
  <c r="C90" i="3"/>
  <c r="C76" i="3" s="1"/>
  <c r="D90" i="3"/>
  <c r="D76" i="3" s="1"/>
  <c r="F91" i="3"/>
  <c r="F92" i="3"/>
  <c r="E93" i="3"/>
  <c r="F93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C104" i="3"/>
  <c r="C103" i="3" s="1"/>
  <c r="D104" i="3"/>
  <c r="F105" i="3"/>
  <c r="F106" i="3"/>
  <c r="F107" i="3"/>
  <c r="F108" i="3"/>
  <c r="C111" i="3"/>
  <c r="F111" i="3" s="1"/>
  <c r="D111" i="3"/>
  <c r="E112" i="3"/>
  <c r="F112" i="3"/>
  <c r="E114" i="3"/>
  <c r="F114" i="3"/>
  <c r="E115" i="3"/>
  <c r="F115" i="3"/>
  <c r="C116" i="3"/>
  <c r="C113" i="3" s="1"/>
  <c r="D116" i="3"/>
  <c r="E117" i="3"/>
  <c r="F117" i="3"/>
  <c r="E118" i="3"/>
  <c r="F118" i="3"/>
  <c r="E119" i="3"/>
  <c r="F119" i="3"/>
  <c r="E121" i="3"/>
  <c r="F121" i="3"/>
  <c r="E122" i="3"/>
  <c r="F122" i="3"/>
  <c r="E123" i="3"/>
  <c r="F123" i="3"/>
  <c r="C124" i="3"/>
  <c r="D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C132" i="3"/>
  <c r="F132" i="3" s="1"/>
  <c r="D132" i="3"/>
  <c r="E133" i="3"/>
  <c r="F133" i="3"/>
  <c r="E134" i="3"/>
  <c r="F134" i="3"/>
  <c r="C135" i="3"/>
  <c r="F135" i="3" s="1"/>
  <c r="D135" i="3"/>
  <c r="F136" i="3"/>
  <c r="F137" i="3"/>
  <c r="F138" i="3"/>
  <c r="C139" i="3"/>
  <c r="D139" i="3"/>
  <c r="F140" i="3"/>
  <c r="F141" i="3"/>
  <c r="F142" i="3"/>
  <c r="F5" i="5" l="1"/>
  <c r="E132" i="3"/>
  <c r="E111" i="3"/>
  <c r="D67" i="3"/>
  <c r="F67" i="3" s="1"/>
  <c r="C30" i="3"/>
  <c r="F30" i="3" s="1"/>
  <c r="C17" i="3"/>
  <c r="E12" i="4"/>
  <c r="D123" i="5"/>
  <c r="F28" i="5"/>
  <c r="D120" i="3"/>
  <c r="F90" i="3"/>
  <c r="E74" i="3"/>
  <c r="F39" i="3"/>
  <c r="F33" i="3"/>
  <c r="F31" i="3"/>
  <c r="E25" i="3"/>
  <c r="E32" i="4"/>
  <c r="F60" i="4"/>
  <c r="F64" i="4"/>
  <c r="E74" i="4"/>
  <c r="E93" i="4"/>
  <c r="E97" i="4"/>
  <c r="F118" i="4"/>
  <c r="F149" i="4"/>
  <c r="E18" i="5"/>
  <c r="E23" i="5"/>
  <c r="E43" i="5"/>
  <c r="D58" i="5"/>
  <c r="F58" i="5" s="1"/>
  <c r="D67" i="5"/>
  <c r="F67" i="5" s="1"/>
  <c r="F81" i="5"/>
  <c r="E96" i="5"/>
  <c r="F152" i="5"/>
  <c r="C120" i="3"/>
  <c r="E120" i="3" s="1"/>
  <c r="F139" i="3"/>
  <c r="F116" i="3"/>
  <c r="F104" i="3"/>
  <c r="F74" i="3"/>
  <c r="E68" i="3"/>
  <c r="F36" i="3"/>
  <c r="F28" i="3"/>
  <c r="F12" i="4"/>
  <c r="E18" i="4"/>
  <c r="E6" i="5"/>
  <c r="D30" i="5"/>
  <c r="F30" i="5" s="1"/>
  <c r="F113" i="5"/>
  <c r="C137" i="5"/>
  <c r="E81" i="5"/>
  <c r="F114" i="5"/>
  <c r="D17" i="5"/>
  <c r="E26" i="5"/>
  <c r="E33" i="5"/>
  <c r="E52" i="5"/>
  <c r="D11" i="5"/>
  <c r="C30" i="5"/>
  <c r="E75" i="5"/>
  <c r="E129" i="5"/>
  <c r="C17" i="5"/>
  <c r="E12" i="5"/>
  <c r="E36" i="5"/>
  <c r="D42" i="5"/>
  <c r="E46" i="5"/>
  <c r="D62" i="5"/>
  <c r="E64" i="5"/>
  <c r="C67" i="5"/>
  <c r="E68" i="5"/>
  <c r="C77" i="5"/>
  <c r="E100" i="5"/>
  <c r="C5" i="5"/>
  <c r="E5" i="5" s="1"/>
  <c r="C42" i="5"/>
  <c r="C41" i="5" s="1"/>
  <c r="C58" i="5"/>
  <c r="D77" i="5"/>
  <c r="F77" i="5" s="1"/>
  <c r="E30" i="5"/>
  <c r="E72" i="5"/>
  <c r="E86" i="5"/>
  <c r="E121" i="5"/>
  <c r="C123" i="5"/>
  <c r="E123" i="5" s="1"/>
  <c r="E141" i="5"/>
  <c r="E149" i="5"/>
  <c r="C62" i="5"/>
  <c r="C57" i="5" s="1"/>
  <c r="C51" i="5"/>
  <c r="E51" i="5" s="1"/>
  <c r="D120" i="5"/>
  <c r="D137" i="5"/>
  <c r="F137" i="5" s="1"/>
  <c r="D11" i="4"/>
  <c r="E23" i="4"/>
  <c r="C31" i="4"/>
  <c r="F40" i="4"/>
  <c r="E53" i="4"/>
  <c r="D59" i="4"/>
  <c r="F59" i="4" s="1"/>
  <c r="E80" i="4"/>
  <c r="E143" i="4"/>
  <c r="F146" i="4"/>
  <c r="F111" i="4"/>
  <c r="F97" i="4"/>
  <c r="F85" i="4"/>
  <c r="D120" i="4"/>
  <c r="F120" i="4" s="1"/>
  <c r="F135" i="4"/>
  <c r="F71" i="4"/>
  <c r="F47" i="4"/>
  <c r="F26" i="4"/>
  <c r="F68" i="4"/>
  <c r="F44" i="4"/>
  <c r="F153" i="4"/>
  <c r="F53" i="4"/>
  <c r="F32" i="4"/>
  <c r="F6" i="4"/>
  <c r="E26" i="4"/>
  <c r="F80" i="4"/>
  <c r="F110" i="4"/>
  <c r="D5" i="4"/>
  <c r="C17" i="4"/>
  <c r="E64" i="4"/>
  <c r="C67" i="4"/>
  <c r="E125" i="4"/>
  <c r="C131" i="4"/>
  <c r="C117" i="4" s="1"/>
  <c r="C116" i="4" s="1"/>
  <c r="E120" i="4"/>
  <c r="D76" i="4"/>
  <c r="D17" i="4"/>
  <c r="C58" i="4"/>
  <c r="E29" i="4"/>
  <c r="D31" i="4"/>
  <c r="F31" i="4" s="1"/>
  <c r="E34" i="4"/>
  <c r="E37" i="4"/>
  <c r="D43" i="4"/>
  <c r="F43" i="4" s="1"/>
  <c r="D52" i="4"/>
  <c r="F52" i="4" s="1"/>
  <c r="E60" i="4"/>
  <c r="D62" i="4"/>
  <c r="D67" i="4"/>
  <c r="F67" i="4" s="1"/>
  <c r="D131" i="4"/>
  <c r="F131" i="4" s="1"/>
  <c r="F76" i="3"/>
  <c r="E76" i="3"/>
  <c r="E30" i="3"/>
  <c r="F62" i="3"/>
  <c r="E62" i="3"/>
  <c r="F120" i="3"/>
  <c r="F58" i="3"/>
  <c r="E58" i="3"/>
  <c r="D57" i="3"/>
  <c r="E67" i="3"/>
  <c r="C57" i="3"/>
  <c r="C4" i="3"/>
  <c r="D103" i="3"/>
  <c r="F103" i="3" s="1"/>
  <c r="E90" i="3"/>
  <c r="E59" i="3"/>
  <c r="D51" i="3"/>
  <c r="D42" i="3"/>
  <c r="D17" i="3"/>
  <c r="D11" i="3"/>
  <c r="E124" i="3"/>
  <c r="E116" i="3"/>
  <c r="F64" i="3"/>
  <c r="F59" i="3"/>
  <c r="E52" i="3"/>
  <c r="E46" i="3"/>
  <c r="E43" i="3"/>
  <c r="E36" i="3"/>
  <c r="E33" i="3"/>
  <c r="E28" i="3"/>
  <c r="E18" i="3"/>
  <c r="E12" i="3"/>
  <c r="E6" i="3"/>
  <c r="D113" i="3"/>
  <c r="D110" i="3" s="1"/>
  <c r="C67" i="3"/>
  <c r="D5" i="3"/>
  <c r="F124" i="3"/>
  <c r="F27" i="2"/>
  <c r="F144" i="2"/>
  <c r="F143" i="2"/>
  <c r="F142" i="2"/>
  <c r="F140" i="2"/>
  <c r="F139" i="2"/>
  <c r="F138" i="2"/>
  <c r="F136" i="2"/>
  <c r="F135" i="2"/>
  <c r="F133" i="2"/>
  <c r="F132" i="2"/>
  <c r="F131" i="2"/>
  <c r="F130" i="2"/>
  <c r="F129" i="2"/>
  <c r="F128" i="2"/>
  <c r="F127" i="2"/>
  <c r="F125" i="2"/>
  <c r="F124" i="2"/>
  <c r="F123" i="2"/>
  <c r="F121" i="2"/>
  <c r="F120" i="2"/>
  <c r="F119" i="2"/>
  <c r="F117" i="2"/>
  <c r="F116" i="2"/>
  <c r="F114" i="2"/>
  <c r="F110" i="2"/>
  <c r="F109" i="2"/>
  <c r="F108" i="2"/>
  <c r="F107" i="2"/>
  <c r="F104" i="2"/>
  <c r="F103" i="2"/>
  <c r="F102" i="2"/>
  <c r="F101" i="2"/>
  <c r="F100" i="2"/>
  <c r="F99" i="2"/>
  <c r="F98" i="2"/>
  <c r="F97" i="2"/>
  <c r="F96" i="2"/>
  <c r="F95" i="2"/>
  <c r="F93" i="2"/>
  <c r="F92" i="2"/>
  <c r="F91" i="2"/>
  <c r="F89" i="2"/>
  <c r="F88" i="2"/>
  <c r="F87" i="2"/>
  <c r="F86" i="2"/>
  <c r="F85" i="2"/>
  <c r="F84" i="2"/>
  <c r="F82" i="2"/>
  <c r="F80" i="2"/>
  <c r="F79" i="2"/>
  <c r="F78" i="2"/>
  <c r="F77" i="2"/>
  <c r="F75" i="2"/>
  <c r="F73" i="2"/>
  <c r="F72" i="2"/>
  <c r="F70" i="2"/>
  <c r="F69" i="2"/>
  <c r="F66" i="2"/>
  <c r="F65" i="2"/>
  <c r="F63" i="2"/>
  <c r="F61" i="2"/>
  <c r="F60" i="2"/>
  <c r="F56" i="2"/>
  <c r="F55" i="2"/>
  <c r="F54" i="2"/>
  <c r="F53" i="2"/>
  <c r="F50" i="2"/>
  <c r="F49" i="2"/>
  <c r="F48" i="2"/>
  <c r="F47" i="2"/>
  <c r="F45" i="2"/>
  <c r="F44" i="2"/>
  <c r="F40" i="2"/>
  <c r="F38" i="2"/>
  <c r="F37" i="2"/>
  <c r="F35" i="2"/>
  <c r="F34" i="2"/>
  <c r="F32" i="2"/>
  <c r="F29" i="2"/>
  <c r="F26" i="2"/>
  <c r="F24" i="2"/>
  <c r="F23" i="2"/>
  <c r="F21" i="2"/>
  <c r="F20" i="2"/>
  <c r="F19" i="2"/>
  <c r="F16" i="2"/>
  <c r="F15" i="2"/>
  <c r="F14" i="2"/>
  <c r="F13" i="2"/>
  <c r="F10" i="2"/>
  <c r="F9" i="2"/>
  <c r="F8" i="2"/>
  <c r="F7" i="2"/>
  <c r="D141" i="2"/>
  <c r="C141" i="2"/>
  <c r="D137" i="2"/>
  <c r="C137" i="2"/>
  <c r="E136" i="2"/>
  <c r="E135" i="2"/>
  <c r="D134" i="2"/>
  <c r="C134" i="2"/>
  <c r="E133" i="2"/>
  <c r="E132" i="2"/>
  <c r="E131" i="2"/>
  <c r="E130" i="2"/>
  <c r="E129" i="2"/>
  <c r="E128" i="2"/>
  <c r="E127" i="2"/>
  <c r="D126" i="2"/>
  <c r="C126" i="2"/>
  <c r="E125" i="2"/>
  <c r="E124" i="2"/>
  <c r="E123" i="2"/>
  <c r="E121" i="2"/>
  <c r="E120" i="2"/>
  <c r="E119" i="2"/>
  <c r="D118" i="2"/>
  <c r="D115" i="2" s="1"/>
  <c r="C118" i="2"/>
  <c r="C115" i="2" s="1"/>
  <c r="E117" i="2"/>
  <c r="E116" i="2"/>
  <c r="E114" i="2"/>
  <c r="D113" i="2"/>
  <c r="C113" i="2"/>
  <c r="D106" i="2"/>
  <c r="C106" i="2"/>
  <c r="C105" i="2" s="1"/>
  <c r="E103" i="2"/>
  <c r="E102" i="2"/>
  <c r="E101" i="2"/>
  <c r="E100" i="2"/>
  <c r="E99" i="2"/>
  <c r="E98" i="2"/>
  <c r="E97" i="2"/>
  <c r="D94" i="2"/>
  <c r="C94" i="2"/>
  <c r="E93" i="2"/>
  <c r="E91" i="2"/>
  <c r="D90" i="2"/>
  <c r="C90" i="2"/>
  <c r="E89" i="2"/>
  <c r="E88" i="2"/>
  <c r="E86" i="2"/>
  <c r="E85" i="2"/>
  <c r="E84" i="2"/>
  <c r="D83" i="2"/>
  <c r="C83" i="2"/>
  <c r="D81" i="2"/>
  <c r="D76" i="2" s="1"/>
  <c r="C81" i="2"/>
  <c r="C76" i="2" s="1"/>
  <c r="E80" i="2"/>
  <c r="E79" i="2"/>
  <c r="E78" i="2"/>
  <c r="E77" i="2"/>
  <c r="E75" i="2"/>
  <c r="D74" i="2"/>
  <c r="C74" i="2"/>
  <c r="E73" i="2"/>
  <c r="E72" i="2"/>
  <c r="D71" i="2"/>
  <c r="C71" i="2"/>
  <c r="E70" i="2"/>
  <c r="E69" i="2"/>
  <c r="D68" i="2"/>
  <c r="D67" i="2" s="1"/>
  <c r="C68" i="2"/>
  <c r="D64" i="2"/>
  <c r="D62" i="2" s="1"/>
  <c r="C64" i="2"/>
  <c r="C62" i="2" s="1"/>
  <c r="E63" i="2"/>
  <c r="E60" i="2"/>
  <c r="D59" i="2"/>
  <c r="C59" i="2"/>
  <c r="C58" i="2" s="1"/>
  <c r="E56" i="2"/>
  <c r="E55" i="2"/>
  <c r="E53" i="2"/>
  <c r="D52" i="2"/>
  <c r="C52" i="2"/>
  <c r="C51" i="2" s="1"/>
  <c r="E50" i="2"/>
  <c r="E49" i="2"/>
  <c r="E48" i="2"/>
  <c r="E47" i="2"/>
  <c r="D46" i="2"/>
  <c r="C46" i="2"/>
  <c r="E45" i="2"/>
  <c r="E44" i="2"/>
  <c r="D43" i="2"/>
  <c r="D42" i="2" s="1"/>
  <c r="C43" i="2"/>
  <c r="C42" i="2" s="1"/>
  <c r="C41" i="2" s="1"/>
  <c r="D39" i="2"/>
  <c r="C39" i="2"/>
  <c r="E38" i="2"/>
  <c r="E37" i="2"/>
  <c r="D36" i="2"/>
  <c r="C36" i="2"/>
  <c r="E35" i="2"/>
  <c r="E34" i="2"/>
  <c r="D33" i="2"/>
  <c r="C33" i="2"/>
  <c r="E32" i="2"/>
  <c r="D31" i="2"/>
  <c r="C31" i="2"/>
  <c r="E29" i="2"/>
  <c r="D28" i="2"/>
  <c r="C28" i="2"/>
  <c r="E26" i="2"/>
  <c r="D25" i="2"/>
  <c r="C25" i="2"/>
  <c r="E23" i="2"/>
  <c r="D22" i="2"/>
  <c r="C22" i="2"/>
  <c r="E21" i="2"/>
  <c r="E20" i="2"/>
  <c r="E19" i="2"/>
  <c r="D18" i="2"/>
  <c r="C18" i="2"/>
  <c r="E16" i="2"/>
  <c r="E15" i="2"/>
  <c r="E14" i="2"/>
  <c r="E13" i="2"/>
  <c r="D12" i="2"/>
  <c r="C12" i="2"/>
  <c r="E10" i="2"/>
  <c r="E9" i="2"/>
  <c r="E8" i="2"/>
  <c r="E7" i="2"/>
  <c r="D6" i="2"/>
  <c r="C6" i="2"/>
  <c r="C5" i="2" s="1"/>
  <c r="F167" i="13"/>
  <c r="D85" i="13"/>
  <c r="F85" i="13" s="1"/>
  <c r="C85" i="13"/>
  <c r="F87" i="13"/>
  <c r="F168" i="13"/>
  <c r="F166" i="13"/>
  <c r="F164" i="13"/>
  <c r="F163" i="13"/>
  <c r="F161" i="13"/>
  <c r="F157" i="13"/>
  <c r="F156" i="13"/>
  <c r="F155" i="13"/>
  <c r="F154" i="13"/>
  <c r="F153" i="13"/>
  <c r="F152" i="13"/>
  <c r="F151" i="13"/>
  <c r="F148" i="13"/>
  <c r="F147" i="13"/>
  <c r="F146" i="13"/>
  <c r="F144" i="13"/>
  <c r="F143" i="13"/>
  <c r="F141" i="13"/>
  <c r="F140" i="13"/>
  <c r="F139" i="13"/>
  <c r="F138" i="13"/>
  <c r="F137" i="13"/>
  <c r="F136" i="13"/>
  <c r="F134" i="13"/>
  <c r="F133" i="13"/>
  <c r="F131" i="13"/>
  <c r="F130" i="13"/>
  <c r="F129" i="13"/>
  <c r="F128" i="13"/>
  <c r="F127" i="13"/>
  <c r="F126" i="13"/>
  <c r="F124" i="13"/>
  <c r="F123" i="13"/>
  <c r="F122" i="13"/>
  <c r="F121" i="13"/>
  <c r="F120" i="13"/>
  <c r="F117" i="13"/>
  <c r="F116" i="13"/>
  <c r="F115" i="13"/>
  <c r="F114" i="13"/>
  <c r="F113" i="13"/>
  <c r="F111" i="13"/>
  <c r="F110" i="13"/>
  <c r="F109" i="13"/>
  <c r="F107" i="13"/>
  <c r="F105" i="13"/>
  <c r="F104" i="13"/>
  <c r="F101" i="13"/>
  <c r="F99" i="13"/>
  <c r="F98" i="13"/>
  <c r="F97" i="13"/>
  <c r="F96" i="13"/>
  <c r="F95" i="13"/>
  <c r="F94" i="13"/>
  <c r="F93" i="13"/>
  <c r="F92" i="13"/>
  <c r="F91" i="13"/>
  <c r="F90" i="13"/>
  <c r="F88" i="13"/>
  <c r="F86" i="13"/>
  <c r="F84" i="13"/>
  <c r="F83" i="13"/>
  <c r="F82" i="13"/>
  <c r="F81" i="13"/>
  <c r="F80" i="13"/>
  <c r="F78" i="13"/>
  <c r="F77" i="13"/>
  <c r="F75" i="13"/>
  <c r="F74" i="13"/>
  <c r="F73" i="13"/>
  <c r="F72" i="13"/>
  <c r="F70" i="13"/>
  <c r="F68" i="13"/>
  <c r="F67" i="13"/>
  <c r="F65" i="13"/>
  <c r="F64" i="13"/>
  <c r="F61" i="13"/>
  <c r="F60" i="13"/>
  <c r="F58" i="13"/>
  <c r="F56" i="13"/>
  <c r="F52" i="13"/>
  <c r="F51" i="13"/>
  <c r="F50" i="13"/>
  <c r="F49" i="13"/>
  <c r="F48" i="13"/>
  <c r="F45" i="13"/>
  <c r="F44" i="13"/>
  <c r="F43" i="13"/>
  <c r="F42" i="13"/>
  <c r="F40" i="13"/>
  <c r="F39" i="13"/>
  <c r="F35" i="13"/>
  <c r="F33" i="13"/>
  <c r="F32" i="13"/>
  <c r="F30" i="13"/>
  <c r="F29" i="13"/>
  <c r="F27" i="13"/>
  <c r="F24" i="13"/>
  <c r="F22" i="13"/>
  <c r="F20" i="13"/>
  <c r="F19" i="13"/>
  <c r="F16" i="13"/>
  <c r="F15" i="13"/>
  <c r="F14" i="13"/>
  <c r="F13" i="13"/>
  <c r="F10" i="13"/>
  <c r="F9" i="13"/>
  <c r="F8" i="13"/>
  <c r="F7" i="13"/>
  <c r="E163" i="13"/>
  <c r="E164" i="13"/>
  <c r="E20" i="13"/>
  <c r="E33" i="13"/>
  <c r="E35" i="13"/>
  <c r="E58" i="13"/>
  <c r="E65" i="13"/>
  <c r="E77" i="13"/>
  <c r="E82" i="13"/>
  <c r="E83" i="13"/>
  <c r="E98" i="13"/>
  <c r="E96" i="13"/>
  <c r="E94" i="13"/>
  <c r="E91" i="13"/>
  <c r="D165" i="13"/>
  <c r="F165" i="13" s="1"/>
  <c r="C165" i="13"/>
  <c r="D162" i="13"/>
  <c r="E162" i="13" s="1"/>
  <c r="C162" i="13"/>
  <c r="F162" i="13" s="1"/>
  <c r="E161" i="13"/>
  <c r="D160" i="13"/>
  <c r="F160" i="13" s="1"/>
  <c r="C160" i="13"/>
  <c r="D159" i="13"/>
  <c r="E159" i="13" s="1"/>
  <c r="C158" i="13"/>
  <c r="E157" i="13"/>
  <c r="E156" i="13"/>
  <c r="E155" i="13"/>
  <c r="D154" i="13"/>
  <c r="C154" i="13"/>
  <c r="E153" i="13"/>
  <c r="E152" i="13"/>
  <c r="E151" i="13"/>
  <c r="D150" i="13"/>
  <c r="C150" i="13"/>
  <c r="E148" i="13"/>
  <c r="E147" i="13"/>
  <c r="E146" i="13"/>
  <c r="E144" i="13"/>
  <c r="E143" i="13"/>
  <c r="D142" i="13"/>
  <c r="C142" i="13"/>
  <c r="E141" i="13"/>
  <c r="E139" i="13"/>
  <c r="E138" i="13"/>
  <c r="E137" i="13"/>
  <c r="E136" i="13"/>
  <c r="C135" i="13"/>
  <c r="E134" i="13"/>
  <c r="E133" i="13"/>
  <c r="E131" i="13"/>
  <c r="E130" i="13"/>
  <c r="E129" i="13"/>
  <c r="E128" i="13"/>
  <c r="E127" i="13"/>
  <c r="D125" i="13"/>
  <c r="F125" i="13" s="1"/>
  <c r="C125" i="13"/>
  <c r="E124" i="13"/>
  <c r="E123" i="13"/>
  <c r="E121" i="13"/>
  <c r="D120" i="13"/>
  <c r="E120" i="13" s="1"/>
  <c r="C119" i="13"/>
  <c r="D117" i="13"/>
  <c r="E117" i="13" s="1"/>
  <c r="E115" i="13"/>
  <c r="D114" i="13"/>
  <c r="D113" i="13"/>
  <c r="E113" i="13" s="1"/>
  <c r="C112" i="13"/>
  <c r="E111" i="13"/>
  <c r="D110" i="13"/>
  <c r="D108" i="13" s="1"/>
  <c r="F108" i="13" s="1"/>
  <c r="E109" i="13"/>
  <c r="C108" i="13"/>
  <c r="E107" i="13"/>
  <c r="E105" i="13"/>
  <c r="D104" i="13"/>
  <c r="C104" i="13"/>
  <c r="D100" i="13"/>
  <c r="F100" i="13" s="1"/>
  <c r="C100" i="13"/>
  <c r="E97" i="13"/>
  <c r="E95" i="13"/>
  <c r="E93" i="13"/>
  <c r="E92" i="13"/>
  <c r="D89" i="13"/>
  <c r="C89" i="13"/>
  <c r="E88" i="13"/>
  <c r="E86" i="13"/>
  <c r="E84" i="13"/>
  <c r="E81" i="13"/>
  <c r="E80" i="13"/>
  <c r="D79" i="13"/>
  <c r="C79" i="13"/>
  <c r="E78" i="13"/>
  <c r="D76" i="13"/>
  <c r="C76" i="13"/>
  <c r="E75" i="13"/>
  <c r="E74" i="13"/>
  <c r="E73" i="13"/>
  <c r="E72" i="13"/>
  <c r="E70" i="13"/>
  <c r="D69" i="13"/>
  <c r="F69" i="13" s="1"/>
  <c r="C69" i="13"/>
  <c r="E68" i="13"/>
  <c r="E67" i="13"/>
  <c r="D66" i="13"/>
  <c r="F66" i="13" s="1"/>
  <c r="C66" i="13"/>
  <c r="E64" i="13"/>
  <c r="D63" i="13"/>
  <c r="C63" i="13"/>
  <c r="E60" i="13"/>
  <c r="D59" i="13"/>
  <c r="D57" i="13" s="1"/>
  <c r="C59" i="13"/>
  <c r="E56" i="13"/>
  <c r="D55" i="13"/>
  <c r="C55" i="13"/>
  <c r="C54" i="13" s="1"/>
  <c r="E52" i="13"/>
  <c r="E51" i="13"/>
  <c r="E50" i="13"/>
  <c r="E49" i="13"/>
  <c r="E48" i="13"/>
  <c r="D47" i="13"/>
  <c r="F47" i="13" s="1"/>
  <c r="C47" i="13"/>
  <c r="E45" i="13"/>
  <c r="E44" i="13"/>
  <c r="E43" i="13"/>
  <c r="E42" i="13"/>
  <c r="D41" i="13"/>
  <c r="C41" i="13"/>
  <c r="E40" i="13"/>
  <c r="E39" i="13"/>
  <c r="D38" i="13"/>
  <c r="F38" i="13" s="1"/>
  <c r="C38" i="13"/>
  <c r="C37" i="13" s="1"/>
  <c r="D34" i="13"/>
  <c r="E34" i="13" s="1"/>
  <c r="C34" i="13"/>
  <c r="E32" i="13"/>
  <c r="D31" i="13"/>
  <c r="C31" i="13"/>
  <c r="E30" i="13"/>
  <c r="E29" i="13"/>
  <c r="D28" i="13"/>
  <c r="C28" i="13"/>
  <c r="E27" i="13"/>
  <c r="D26" i="13"/>
  <c r="C26" i="13"/>
  <c r="E24" i="13"/>
  <c r="D23" i="13"/>
  <c r="C23" i="13"/>
  <c r="E22" i="13"/>
  <c r="D21" i="13"/>
  <c r="F21" i="13" s="1"/>
  <c r="C21" i="13"/>
  <c r="E19" i="13"/>
  <c r="D18" i="13"/>
  <c r="C18" i="13"/>
  <c r="E16" i="13"/>
  <c r="E15" i="13"/>
  <c r="E14" i="13"/>
  <c r="E13" i="13"/>
  <c r="D12" i="13"/>
  <c r="C12" i="13"/>
  <c r="C11" i="13" s="1"/>
  <c r="E10" i="13"/>
  <c r="E9" i="13"/>
  <c r="E8" i="13"/>
  <c r="E7" i="13"/>
  <c r="D6" i="13"/>
  <c r="D5" i="13" s="1"/>
  <c r="C6" i="13"/>
  <c r="C5" i="13" s="1"/>
  <c r="F7" i="12"/>
  <c r="F8" i="12"/>
  <c r="F9" i="12"/>
  <c r="F10" i="12"/>
  <c r="F12" i="12"/>
  <c r="F13" i="12"/>
  <c r="F14" i="12"/>
  <c r="F15" i="12"/>
  <c r="F16" i="12"/>
  <c r="F19" i="12"/>
  <c r="F20" i="12"/>
  <c r="F22" i="12"/>
  <c r="F24" i="12"/>
  <c r="F27" i="12"/>
  <c r="F28" i="12"/>
  <c r="F29" i="12"/>
  <c r="F30" i="12"/>
  <c r="F31" i="12"/>
  <c r="F32" i="12"/>
  <c r="F33" i="12"/>
  <c r="F35" i="12"/>
  <c r="F39" i="12"/>
  <c r="F40" i="12"/>
  <c r="F41" i="12"/>
  <c r="F43" i="12"/>
  <c r="F44" i="12"/>
  <c r="F45" i="12"/>
  <c r="F46" i="12"/>
  <c r="F48" i="12"/>
  <c r="F49" i="12"/>
  <c r="F50" i="12"/>
  <c r="F51" i="12"/>
  <c r="F52" i="12"/>
  <c r="F56" i="12"/>
  <c r="F58" i="12"/>
  <c r="F59" i="12"/>
  <c r="F60" i="12"/>
  <c r="F61" i="12"/>
  <c r="F64" i="12"/>
  <c r="F65" i="12"/>
  <c r="F67" i="12"/>
  <c r="F68" i="12"/>
  <c r="F70" i="12"/>
  <c r="F72" i="12"/>
  <c r="F73" i="12"/>
  <c r="F74" i="12"/>
  <c r="F75" i="12"/>
  <c r="F77" i="12"/>
  <c r="F79" i="12"/>
  <c r="F80" i="12"/>
  <c r="F82" i="12"/>
  <c r="F83" i="12"/>
  <c r="F84" i="12"/>
  <c r="F85" i="12"/>
  <c r="F86" i="12"/>
  <c r="F87" i="12"/>
  <c r="F89" i="12"/>
  <c r="F90" i="12"/>
  <c r="F93" i="12"/>
  <c r="F94" i="12"/>
  <c r="F95" i="12"/>
  <c r="F96" i="12"/>
  <c r="F97" i="12"/>
  <c r="F98" i="12"/>
  <c r="F99" i="12"/>
  <c r="F100" i="12"/>
  <c r="F101" i="12"/>
  <c r="F103" i="12"/>
  <c r="F107" i="12"/>
  <c r="F109" i="12"/>
  <c r="F111" i="12"/>
  <c r="F113" i="12"/>
  <c r="F116" i="12"/>
  <c r="F117" i="12"/>
  <c r="F123" i="12"/>
  <c r="F125" i="12"/>
  <c r="F126" i="12"/>
  <c r="F129" i="12"/>
  <c r="F130" i="12"/>
  <c r="F131" i="12"/>
  <c r="F132" i="12"/>
  <c r="F133" i="12"/>
  <c r="F135" i="12"/>
  <c r="F136" i="12"/>
  <c r="F140" i="12"/>
  <c r="F141" i="12"/>
  <c r="F142" i="12"/>
  <c r="F143" i="12"/>
  <c r="F145" i="12"/>
  <c r="F146" i="12"/>
  <c r="F148" i="12"/>
  <c r="F149" i="12"/>
  <c r="F150" i="12"/>
  <c r="F153" i="12"/>
  <c r="F154" i="12"/>
  <c r="F155" i="12"/>
  <c r="F157" i="12"/>
  <c r="F158" i="12"/>
  <c r="F159" i="12"/>
  <c r="F161" i="12"/>
  <c r="F163" i="12"/>
  <c r="F164" i="12"/>
  <c r="F165" i="12"/>
  <c r="F166" i="12"/>
  <c r="F168" i="12"/>
  <c r="F170" i="12"/>
  <c r="D167" i="12"/>
  <c r="C167" i="12"/>
  <c r="F167" i="12" s="1"/>
  <c r="D164" i="12"/>
  <c r="C164" i="12"/>
  <c r="E163" i="12"/>
  <c r="D162" i="12"/>
  <c r="C162" i="12"/>
  <c r="F162" i="12" s="1"/>
  <c r="D161" i="12"/>
  <c r="E161" i="12" s="1"/>
  <c r="C160" i="12"/>
  <c r="E159" i="12"/>
  <c r="E158" i="12"/>
  <c r="E157" i="12"/>
  <c r="D156" i="12"/>
  <c r="C156" i="12"/>
  <c r="F156" i="12" s="1"/>
  <c r="E155" i="12"/>
  <c r="E154" i="12"/>
  <c r="E153" i="12"/>
  <c r="D152" i="12"/>
  <c r="E152" i="12" s="1"/>
  <c r="C152" i="12"/>
  <c r="E150" i="12"/>
  <c r="E148" i="12"/>
  <c r="E146" i="12"/>
  <c r="D145" i="12"/>
  <c r="E145" i="12" s="1"/>
  <c r="C144" i="12"/>
  <c r="E143" i="12"/>
  <c r="E141" i="12"/>
  <c r="E140" i="12"/>
  <c r="D139" i="12"/>
  <c r="E139" i="12" s="1"/>
  <c r="D138" i="12"/>
  <c r="E138" i="12" s="1"/>
  <c r="C137" i="12"/>
  <c r="E136" i="12"/>
  <c r="E135" i="12"/>
  <c r="E133" i="12"/>
  <c r="E132" i="12"/>
  <c r="E131" i="12"/>
  <c r="E130" i="12"/>
  <c r="E129" i="12"/>
  <c r="D128" i="12"/>
  <c r="D127" i="12" s="1"/>
  <c r="F127" i="12" s="1"/>
  <c r="C127" i="12"/>
  <c r="E126" i="12"/>
  <c r="E125" i="12"/>
  <c r="D124" i="12"/>
  <c r="E124" i="12" s="1"/>
  <c r="E123" i="12"/>
  <c r="D122" i="12"/>
  <c r="E122" i="12" s="1"/>
  <c r="C121" i="12"/>
  <c r="D119" i="12"/>
  <c r="E119" i="12" s="1"/>
  <c r="D118" i="12"/>
  <c r="E118" i="12" s="1"/>
  <c r="E117" i="12"/>
  <c r="E116" i="12"/>
  <c r="D115" i="12"/>
  <c r="D114" i="12" s="1"/>
  <c r="C114" i="12"/>
  <c r="F114" i="12" s="1"/>
  <c r="E113" i="12"/>
  <c r="D112" i="12"/>
  <c r="E112" i="12" s="1"/>
  <c r="E111" i="12"/>
  <c r="C110" i="12"/>
  <c r="E109" i="12"/>
  <c r="E107" i="12"/>
  <c r="D106" i="12"/>
  <c r="C106" i="12"/>
  <c r="F106" i="12" s="1"/>
  <c r="D102" i="12"/>
  <c r="C102" i="12"/>
  <c r="F102" i="12" s="1"/>
  <c r="E99" i="12"/>
  <c r="E97" i="12"/>
  <c r="E95" i="12"/>
  <c r="E94" i="12"/>
  <c r="D91" i="12"/>
  <c r="E91" i="12" s="1"/>
  <c r="C91" i="12"/>
  <c r="E90" i="12"/>
  <c r="E89" i="12"/>
  <c r="D88" i="12"/>
  <c r="F88" i="12" s="1"/>
  <c r="C88" i="12"/>
  <c r="E87" i="12"/>
  <c r="E86" i="12"/>
  <c r="E83" i="12"/>
  <c r="E82" i="12"/>
  <c r="D81" i="12"/>
  <c r="C81" i="12"/>
  <c r="F81" i="12" s="1"/>
  <c r="E80" i="12"/>
  <c r="E78" i="12" s="1"/>
  <c r="D78" i="12"/>
  <c r="C78" i="12"/>
  <c r="F78" i="12" s="1"/>
  <c r="E77" i="12"/>
  <c r="D76" i="12"/>
  <c r="F76" i="12" s="1"/>
  <c r="C76" i="12"/>
  <c r="E75" i="12"/>
  <c r="E74" i="12"/>
  <c r="E73" i="12"/>
  <c r="E72" i="12"/>
  <c r="E70" i="12"/>
  <c r="D69" i="12"/>
  <c r="C69" i="12"/>
  <c r="F69" i="12" s="1"/>
  <c r="E68" i="12"/>
  <c r="E67" i="12"/>
  <c r="D66" i="12"/>
  <c r="C66" i="12"/>
  <c r="F66" i="12" s="1"/>
  <c r="E64" i="12"/>
  <c r="D63" i="12"/>
  <c r="C63" i="12"/>
  <c r="F63" i="12" s="1"/>
  <c r="E60" i="12"/>
  <c r="D59" i="12"/>
  <c r="C59" i="12"/>
  <c r="C57" i="12" s="1"/>
  <c r="E56" i="12"/>
  <c r="D55" i="12"/>
  <c r="D54" i="12" s="1"/>
  <c r="C55" i="12"/>
  <c r="E52" i="12"/>
  <c r="E51" i="12"/>
  <c r="E50" i="12"/>
  <c r="E49" i="12"/>
  <c r="D48" i="12"/>
  <c r="C48" i="12"/>
  <c r="C47" i="12" s="1"/>
  <c r="E45" i="12"/>
  <c r="E44" i="12"/>
  <c r="E43" i="12"/>
  <c r="D42" i="12"/>
  <c r="C42" i="12"/>
  <c r="F42" i="12" s="1"/>
  <c r="E41" i="12"/>
  <c r="E40" i="12"/>
  <c r="E39" i="12"/>
  <c r="D38" i="12"/>
  <c r="F38" i="12" s="1"/>
  <c r="C38" i="12"/>
  <c r="D34" i="12"/>
  <c r="C34" i="12"/>
  <c r="F34" i="12" s="1"/>
  <c r="E32" i="12"/>
  <c r="D31" i="12"/>
  <c r="C31" i="12"/>
  <c r="E30" i="12"/>
  <c r="E29" i="12"/>
  <c r="D28" i="12"/>
  <c r="C28" i="12"/>
  <c r="E27" i="12"/>
  <c r="D26" i="12"/>
  <c r="F26" i="12" s="1"/>
  <c r="C26" i="12"/>
  <c r="E24" i="12"/>
  <c r="D23" i="12"/>
  <c r="C23" i="12"/>
  <c r="F23" i="12" s="1"/>
  <c r="E22" i="12"/>
  <c r="D21" i="12"/>
  <c r="C21" i="12"/>
  <c r="F21" i="12" s="1"/>
  <c r="E19" i="12"/>
  <c r="D18" i="12"/>
  <c r="C18" i="12"/>
  <c r="F18" i="12" s="1"/>
  <c r="E15" i="12"/>
  <c r="E14" i="12"/>
  <c r="E13" i="12"/>
  <c r="D12" i="12"/>
  <c r="D11" i="12" s="1"/>
  <c r="C12" i="12"/>
  <c r="C11" i="12" s="1"/>
  <c r="F11" i="12" s="1"/>
  <c r="E10" i="12"/>
  <c r="E9" i="12"/>
  <c r="E8" i="12"/>
  <c r="E7" i="12"/>
  <c r="D6" i="12"/>
  <c r="F6" i="12" s="1"/>
  <c r="C6" i="12"/>
  <c r="C5" i="12" s="1"/>
  <c r="C63" i="11"/>
  <c r="D83" i="11"/>
  <c r="C83" i="11"/>
  <c r="F7" i="11"/>
  <c r="F8" i="11"/>
  <c r="F9" i="11"/>
  <c r="F10" i="11"/>
  <c r="F13" i="11"/>
  <c r="F14" i="11"/>
  <c r="F15" i="11"/>
  <c r="F16" i="11"/>
  <c r="F19" i="11"/>
  <c r="F20" i="11"/>
  <c r="F22" i="11"/>
  <c r="F24" i="11"/>
  <c r="F27" i="11"/>
  <c r="F29" i="11"/>
  <c r="F30" i="11"/>
  <c r="F32" i="11"/>
  <c r="F33" i="11"/>
  <c r="F35" i="11"/>
  <c r="F39" i="11"/>
  <c r="F40" i="11"/>
  <c r="F41" i="11"/>
  <c r="F43" i="11"/>
  <c r="F44" i="11"/>
  <c r="F45" i="11"/>
  <c r="F46" i="11"/>
  <c r="F49" i="11"/>
  <c r="F50" i="11"/>
  <c r="F51" i="11"/>
  <c r="F52" i="11"/>
  <c r="F53" i="11"/>
  <c r="F57" i="11"/>
  <c r="F59" i="11"/>
  <c r="F61" i="11"/>
  <c r="F62" i="11"/>
  <c r="F65" i="11"/>
  <c r="F66" i="11"/>
  <c r="F68" i="11"/>
  <c r="F69" i="11"/>
  <c r="F71" i="11"/>
  <c r="F73" i="11"/>
  <c r="F74" i="11"/>
  <c r="F75" i="11"/>
  <c r="F76" i="11"/>
  <c r="F78" i="11"/>
  <c r="F81" i="11"/>
  <c r="F82" i="11"/>
  <c r="F84" i="11"/>
  <c r="F85" i="11"/>
  <c r="F86" i="11"/>
  <c r="F87" i="11"/>
  <c r="F88" i="11"/>
  <c r="F89" i="11"/>
  <c r="F91" i="11"/>
  <c r="F92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11" i="11"/>
  <c r="F113" i="11"/>
  <c r="F115" i="11"/>
  <c r="F116" i="11"/>
  <c r="F119" i="11"/>
  <c r="F120" i="11"/>
  <c r="F121" i="11"/>
  <c r="F127" i="11"/>
  <c r="F129" i="11"/>
  <c r="F130" i="11"/>
  <c r="F133" i="11"/>
  <c r="F134" i="11"/>
  <c r="F135" i="11"/>
  <c r="F136" i="11"/>
  <c r="F137" i="11"/>
  <c r="F139" i="11"/>
  <c r="F143" i="11"/>
  <c r="F144" i="11"/>
  <c r="F145" i="11"/>
  <c r="F146" i="11"/>
  <c r="F147" i="11"/>
  <c r="F149" i="11"/>
  <c r="F150" i="11"/>
  <c r="F152" i="11"/>
  <c r="F153" i="11"/>
  <c r="F156" i="11"/>
  <c r="F157" i="11"/>
  <c r="F158" i="11"/>
  <c r="F160" i="11"/>
  <c r="F161" i="11"/>
  <c r="F162" i="11"/>
  <c r="F163" i="11"/>
  <c r="F165" i="11"/>
  <c r="F167" i="11"/>
  <c r="F168" i="11"/>
  <c r="F170" i="11"/>
  <c r="F172" i="11"/>
  <c r="D169" i="11"/>
  <c r="C169" i="11"/>
  <c r="D166" i="11"/>
  <c r="C166" i="11"/>
  <c r="E165" i="11"/>
  <c r="D164" i="11"/>
  <c r="C164" i="11"/>
  <c r="E163" i="11"/>
  <c r="E162" i="11"/>
  <c r="E161" i="11"/>
  <c r="E160" i="11"/>
  <c r="D159" i="11"/>
  <c r="C159" i="11"/>
  <c r="E158" i="11"/>
  <c r="E157" i="11"/>
  <c r="E156" i="11"/>
  <c r="D155" i="11"/>
  <c r="C155" i="11"/>
  <c r="E153" i="11"/>
  <c r="E152" i="11"/>
  <c r="E150" i="11"/>
  <c r="E149" i="11"/>
  <c r="D148" i="11"/>
  <c r="C148" i="11"/>
  <c r="E147" i="11"/>
  <c r="E145" i="11"/>
  <c r="E144" i="11"/>
  <c r="E143" i="11"/>
  <c r="D142" i="11"/>
  <c r="E142" i="11" s="1"/>
  <c r="C141" i="11"/>
  <c r="D140" i="11"/>
  <c r="F140" i="11" s="1"/>
  <c r="E139" i="11"/>
  <c r="E137" i="11"/>
  <c r="E136" i="11"/>
  <c r="E135" i="11"/>
  <c r="E134" i="11"/>
  <c r="E133" i="11"/>
  <c r="D132" i="11"/>
  <c r="F132" i="11" s="1"/>
  <c r="C131" i="11"/>
  <c r="E130" i="11"/>
  <c r="E129" i="11"/>
  <c r="D128" i="11"/>
  <c r="E128" i="11" s="1"/>
  <c r="E127" i="11"/>
  <c r="D126" i="11"/>
  <c r="E126" i="11" s="1"/>
  <c r="C125" i="11"/>
  <c r="D123" i="11"/>
  <c r="E123" i="11" s="1"/>
  <c r="D122" i="11"/>
  <c r="E122" i="11" s="1"/>
  <c r="E121" i="11"/>
  <c r="E120" i="11"/>
  <c r="E119" i="11"/>
  <c r="D118" i="11"/>
  <c r="F118" i="11" s="1"/>
  <c r="C117" i="11"/>
  <c r="E116" i="11"/>
  <c r="E115" i="11"/>
  <c r="D114" i="11"/>
  <c r="C114" i="11"/>
  <c r="E113" i="11"/>
  <c r="E111" i="11"/>
  <c r="D110" i="11"/>
  <c r="C110" i="11"/>
  <c r="E104" i="11"/>
  <c r="E102" i="11"/>
  <c r="E99" i="11"/>
  <c r="E98" i="11"/>
  <c r="D93" i="11"/>
  <c r="C93" i="11"/>
  <c r="E92" i="11"/>
  <c r="E91" i="11"/>
  <c r="D90" i="11"/>
  <c r="C90" i="11"/>
  <c r="E89" i="11"/>
  <c r="E88" i="11"/>
  <c r="E85" i="11"/>
  <c r="E84" i="11"/>
  <c r="E82" i="11"/>
  <c r="E80" i="11" s="1"/>
  <c r="D80" i="11"/>
  <c r="C80" i="11"/>
  <c r="E78" i="11"/>
  <c r="D77" i="11"/>
  <c r="C77" i="11"/>
  <c r="E76" i="11"/>
  <c r="E75" i="11"/>
  <c r="E74" i="11"/>
  <c r="E73" i="11"/>
  <c r="E71" i="11"/>
  <c r="D70" i="11"/>
  <c r="C70" i="11"/>
  <c r="E69" i="11"/>
  <c r="E68" i="11"/>
  <c r="D67" i="11"/>
  <c r="C67" i="11"/>
  <c r="E65" i="11"/>
  <c r="D64" i="11"/>
  <c r="D63" i="11" s="1"/>
  <c r="C64" i="11"/>
  <c r="E61" i="11"/>
  <c r="D60" i="11"/>
  <c r="C60" i="11"/>
  <c r="C58" i="11" s="1"/>
  <c r="E57" i="11"/>
  <c r="D56" i="11"/>
  <c r="D55" i="11" s="1"/>
  <c r="C56" i="11"/>
  <c r="C55" i="11" s="1"/>
  <c r="E52" i="11"/>
  <c r="E51" i="11"/>
  <c r="E50" i="11"/>
  <c r="E49" i="11"/>
  <c r="D48" i="11"/>
  <c r="C48" i="11"/>
  <c r="C47" i="11" s="1"/>
  <c r="E45" i="11"/>
  <c r="E44" i="11"/>
  <c r="E43" i="11"/>
  <c r="D42" i="11"/>
  <c r="C42" i="11"/>
  <c r="E41" i="11"/>
  <c r="E40" i="11"/>
  <c r="E39" i="11"/>
  <c r="D38" i="11"/>
  <c r="C38" i="11"/>
  <c r="D34" i="11"/>
  <c r="C34" i="11"/>
  <c r="E32" i="11"/>
  <c r="D31" i="11"/>
  <c r="C31" i="11"/>
  <c r="E30" i="11"/>
  <c r="E29" i="11"/>
  <c r="D28" i="11"/>
  <c r="C28" i="11"/>
  <c r="E27" i="11"/>
  <c r="D26" i="11"/>
  <c r="C26" i="11"/>
  <c r="E24" i="11"/>
  <c r="D23" i="11"/>
  <c r="C23" i="11"/>
  <c r="E22" i="11"/>
  <c r="D21" i="11"/>
  <c r="C21" i="11"/>
  <c r="E19" i="11"/>
  <c r="D18" i="11"/>
  <c r="C18" i="11"/>
  <c r="E15" i="11"/>
  <c r="E14" i="11"/>
  <c r="E13" i="11"/>
  <c r="D12" i="11"/>
  <c r="D11" i="11" s="1"/>
  <c r="C12" i="11"/>
  <c r="C11" i="11" s="1"/>
  <c r="E10" i="11"/>
  <c r="E9" i="11"/>
  <c r="E8" i="11"/>
  <c r="E7" i="11"/>
  <c r="D6" i="11"/>
  <c r="C6" i="11"/>
  <c r="F5" i="12" l="1"/>
  <c r="F137" i="12"/>
  <c r="E11" i="5"/>
  <c r="F11" i="5"/>
  <c r="F152" i="12"/>
  <c r="F124" i="12"/>
  <c r="F112" i="12"/>
  <c r="F91" i="12"/>
  <c r="F55" i="12"/>
  <c r="F18" i="13"/>
  <c r="F28" i="13"/>
  <c r="F63" i="13"/>
  <c r="F34" i="13"/>
  <c r="F159" i="13"/>
  <c r="F139" i="12"/>
  <c r="F119" i="12"/>
  <c r="F115" i="12"/>
  <c r="F26" i="13"/>
  <c r="F41" i="13"/>
  <c r="F79" i="13"/>
  <c r="F89" i="13"/>
  <c r="F150" i="13"/>
  <c r="C110" i="3"/>
  <c r="C109" i="3" s="1"/>
  <c r="C143" i="3" s="1"/>
  <c r="F138" i="12"/>
  <c r="F122" i="12"/>
  <c r="F118" i="12"/>
  <c r="F12" i="13"/>
  <c r="F23" i="13"/>
  <c r="F55" i="13"/>
  <c r="F76" i="13"/>
  <c r="F142" i="13"/>
  <c r="E59" i="4"/>
  <c r="E58" i="5"/>
  <c r="D57" i="5"/>
  <c r="F57" i="5" s="1"/>
  <c r="F62" i="5"/>
  <c r="E17" i="5"/>
  <c r="F17" i="5"/>
  <c r="F128" i="12"/>
  <c r="F5" i="13"/>
  <c r="F31" i="13"/>
  <c r="E67" i="5"/>
  <c r="F42" i="5"/>
  <c r="F123" i="5"/>
  <c r="F51" i="5"/>
  <c r="E77" i="5"/>
  <c r="E42" i="5"/>
  <c r="D41" i="5"/>
  <c r="E62" i="5"/>
  <c r="C120" i="5"/>
  <c r="C119" i="5" s="1"/>
  <c r="E137" i="5"/>
  <c r="C4" i="5"/>
  <c r="D119" i="5"/>
  <c r="D58" i="4"/>
  <c r="F58" i="4" s="1"/>
  <c r="F62" i="4"/>
  <c r="E11" i="4"/>
  <c r="F11" i="4"/>
  <c r="E5" i="4"/>
  <c r="F5" i="4"/>
  <c r="E17" i="4"/>
  <c r="C4" i="4"/>
  <c r="C157" i="4" s="1"/>
  <c r="F17" i="4"/>
  <c r="E76" i="4"/>
  <c r="F76" i="4"/>
  <c r="E62" i="4"/>
  <c r="E43" i="4"/>
  <c r="D42" i="4"/>
  <c r="F42" i="4" s="1"/>
  <c r="E67" i="4"/>
  <c r="E52" i="4"/>
  <c r="E31" i="4"/>
  <c r="E131" i="4"/>
  <c r="D117" i="4"/>
  <c r="F117" i="4" s="1"/>
  <c r="F51" i="3"/>
  <c r="E51" i="3"/>
  <c r="D109" i="3"/>
  <c r="F110" i="3"/>
  <c r="E110" i="3"/>
  <c r="F113" i="3"/>
  <c r="E113" i="3"/>
  <c r="F42" i="3"/>
  <c r="D41" i="3"/>
  <c r="E42" i="3"/>
  <c r="F17" i="3"/>
  <c r="E17" i="3"/>
  <c r="F57" i="3"/>
  <c r="E57" i="3"/>
  <c r="F5" i="3"/>
  <c r="E5" i="3"/>
  <c r="D4" i="3"/>
  <c r="F4" i="3" s="1"/>
  <c r="F11" i="3"/>
  <c r="E11" i="3"/>
  <c r="F115" i="2"/>
  <c r="F126" i="2"/>
  <c r="F62" i="2"/>
  <c r="F12" i="2"/>
  <c r="F31" i="2"/>
  <c r="F52" i="2"/>
  <c r="E36" i="2"/>
  <c r="F83" i="2"/>
  <c r="F106" i="2"/>
  <c r="F134" i="2"/>
  <c r="F137" i="2"/>
  <c r="E71" i="2"/>
  <c r="F22" i="2"/>
  <c r="F33" i="2"/>
  <c r="F36" i="2"/>
  <c r="F39" i="2"/>
  <c r="F64" i="2"/>
  <c r="F90" i="2"/>
  <c r="F94" i="2"/>
  <c r="F113" i="2"/>
  <c r="C122" i="2"/>
  <c r="C112" i="2" s="1"/>
  <c r="C111" i="2" s="1"/>
  <c r="F141" i="2"/>
  <c r="F6" i="2"/>
  <c r="E18" i="2"/>
  <c r="C17" i="2"/>
  <c r="F25" i="2"/>
  <c r="E59" i="2"/>
  <c r="F81" i="2"/>
  <c r="F28" i="2"/>
  <c r="F46" i="2"/>
  <c r="F68" i="2"/>
  <c r="E74" i="2"/>
  <c r="C57" i="2"/>
  <c r="C30" i="2"/>
  <c r="F18" i="2"/>
  <c r="F43" i="2"/>
  <c r="F59" i="2"/>
  <c r="F71" i="2"/>
  <c r="F42" i="2"/>
  <c r="F74" i="2"/>
  <c r="E25" i="2"/>
  <c r="E126" i="2"/>
  <c r="F118" i="2"/>
  <c r="E12" i="2"/>
  <c r="E28" i="2"/>
  <c r="E113" i="2"/>
  <c r="E134" i="2"/>
  <c r="D11" i="2"/>
  <c r="C11" i="2"/>
  <c r="D51" i="2"/>
  <c r="F51" i="2" s="1"/>
  <c r="D30" i="2"/>
  <c r="E33" i="2"/>
  <c r="C67" i="2"/>
  <c r="E42" i="2"/>
  <c r="D41" i="2"/>
  <c r="F41" i="2" s="1"/>
  <c r="E115" i="2"/>
  <c r="D5" i="2"/>
  <c r="F5" i="2" s="1"/>
  <c r="D17" i="2"/>
  <c r="E31" i="2"/>
  <c r="E43" i="2"/>
  <c r="E46" i="2"/>
  <c r="D58" i="2"/>
  <c r="F58" i="2" s="1"/>
  <c r="E68" i="2"/>
  <c r="D105" i="2"/>
  <c r="F105" i="2" s="1"/>
  <c r="E118" i="2"/>
  <c r="D122" i="2"/>
  <c r="E6" i="2"/>
  <c r="E22" i="2"/>
  <c r="E52" i="2"/>
  <c r="E62" i="2"/>
  <c r="E83" i="2"/>
  <c r="E90" i="2"/>
  <c r="E94" i="2"/>
  <c r="F6" i="13"/>
  <c r="F59" i="13"/>
  <c r="D37" i="13"/>
  <c r="F37" i="13" s="1"/>
  <c r="D62" i="13"/>
  <c r="F62" i="13" s="1"/>
  <c r="C62" i="13"/>
  <c r="D71" i="13"/>
  <c r="C71" i="13"/>
  <c r="E76" i="13"/>
  <c r="E79" i="13"/>
  <c r="E5" i="13"/>
  <c r="D17" i="13"/>
  <c r="F17" i="13" s="1"/>
  <c r="C25" i="13"/>
  <c r="E160" i="13"/>
  <c r="E55" i="13"/>
  <c r="E142" i="13"/>
  <c r="E154" i="13"/>
  <c r="E150" i="13"/>
  <c r="E114" i="13"/>
  <c r="E122" i="13"/>
  <c r="E125" i="13"/>
  <c r="E110" i="13"/>
  <c r="E18" i="13"/>
  <c r="C46" i="13"/>
  <c r="E12" i="13"/>
  <c r="E21" i="13"/>
  <c r="E26" i="13"/>
  <c r="E63" i="13"/>
  <c r="E28" i="13"/>
  <c r="E47" i="13"/>
  <c r="D25" i="13"/>
  <c r="F25" i="13" s="1"/>
  <c r="D46" i="13"/>
  <c r="F46" i="13" s="1"/>
  <c r="E66" i="13"/>
  <c r="E69" i="13"/>
  <c r="E116" i="13"/>
  <c r="E126" i="13"/>
  <c r="C17" i="13"/>
  <c r="E23" i="13"/>
  <c r="E31" i="13"/>
  <c r="E108" i="13"/>
  <c r="D112" i="13"/>
  <c r="F112" i="13" s="1"/>
  <c r="D135" i="13"/>
  <c r="F135" i="13" s="1"/>
  <c r="E6" i="13"/>
  <c r="E38" i="13"/>
  <c r="E41" i="13"/>
  <c r="C57" i="13"/>
  <c r="F57" i="13" s="1"/>
  <c r="E59" i="13"/>
  <c r="E85" i="13"/>
  <c r="E89" i="13"/>
  <c r="E104" i="13"/>
  <c r="C118" i="13"/>
  <c r="C149" i="13"/>
  <c r="C145" i="13" s="1"/>
  <c r="C132" i="13"/>
  <c r="D11" i="13"/>
  <c r="D119" i="13"/>
  <c r="D158" i="13"/>
  <c r="D54" i="13"/>
  <c r="F54" i="13" s="1"/>
  <c r="C62" i="12"/>
  <c r="D62" i="12"/>
  <c r="E48" i="12"/>
  <c r="E63" i="12"/>
  <c r="C71" i="12"/>
  <c r="D71" i="12"/>
  <c r="C134" i="12"/>
  <c r="C25" i="12"/>
  <c r="F25" i="12" s="1"/>
  <c r="E28" i="12"/>
  <c r="E69" i="12"/>
  <c r="E156" i="12"/>
  <c r="E55" i="12"/>
  <c r="E6" i="12"/>
  <c r="E26" i="12"/>
  <c r="E38" i="12"/>
  <c r="E88" i="12"/>
  <c r="E42" i="12"/>
  <c r="E18" i="12"/>
  <c r="D17" i="12"/>
  <c r="E81" i="12"/>
  <c r="D137" i="12"/>
  <c r="E137" i="12" s="1"/>
  <c r="E31" i="12"/>
  <c r="E59" i="12"/>
  <c r="E106" i="12"/>
  <c r="C120" i="12"/>
  <c r="E21" i="12"/>
  <c r="C54" i="12"/>
  <c r="E23" i="12"/>
  <c r="E11" i="12"/>
  <c r="D47" i="12"/>
  <c r="E47" i="12" s="1"/>
  <c r="E66" i="12"/>
  <c r="E76" i="12"/>
  <c r="E115" i="12"/>
  <c r="D160" i="12"/>
  <c r="E160" i="12" s="1"/>
  <c r="E162" i="12"/>
  <c r="E12" i="12"/>
  <c r="C17" i="12"/>
  <c r="D37" i="12"/>
  <c r="D36" i="12" s="1"/>
  <c r="D57" i="12"/>
  <c r="E57" i="12" s="1"/>
  <c r="C151" i="12"/>
  <c r="D25" i="12"/>
  <c r="C37" i="12"/>
  <c r="E128" i="12"/>
  <c r="E114" i="12"/>
  <c r="E127" i="12"/>
  <c r="D110" i="12"/>
  <c r="E110" i="12" s="1"/>
  <c r="D144" i="12"/>
  <c r="D121" i="12"/>
  <c r="D5" i="12"/>
  <c r="C79" i="11"/>
  <c r="C72" i="11" s="1"/>
  <c r="D79" i="11"/>
  <c r="D72" i="11" s="1"/>
  <c r="D154" i="11"/>
  <c r="D151" i="11" s="1"/>
  <c r="F23" i="11"/>
  <c r="F42" i="11"/>
  <c r="C138" i="11"/>
  <c r="E164" i="11"/>
  <c r="F18" i="11"/>
  <c r="E6" i="11"/>
  <c r="F38" i="11"/>
  <c r="F55" i="11"/>
  <c r="F83" i="11"/>
  <c r="F166" i="11"/>
  <c r="E93" i="11"/>
  <c r="F159" i="11"/>
  <c r="E148" i="11"/>
  <c r="F11" i="11"/>
  <c r="F70" i="11"/>
  <c r="F77" i="11"/>
  <c r="C154" i="11"/>
  <c r="C151" i="11" s="1"/>
  <c r="F164" i="11"/>
  <c r="F155" i="11"/>
  <c r="E60" i="11"/>
  <c r="C124" i="11"/>
  <c r="C112" i="11" s="1"/>
  <c r="D141" i="11"/>
  <c r="F141" i="11" s="1"/>
  <c r="E159" i="11"/>
  <c r="F169" i="11"/>
  <c r="F6" i="11"/>
  <c r="C25" i="11"/>
  <c r="F28" i="11"/>
  <c r="F31" i="11"/>
  <c r="C37" i="11"/>
  <c r="C36" i="11" s="1"/>
  <c r="F48" i="11"/>
  <c r="E64" i="11"/>
  <c r="E90" i="11"/>
  <c r="F93" i="11"/>
  <c r="E118" i="11"/>
  <c r="E155" i="11"/>
  <c r="F142" i="11"/>
  <c r="D5" i="11"/>
  <c r="F34" i="11"/>
  <c r="E42" i="11"/>
  <c r="F67" i="11"/>
  <c r="F80" i="11"/>
  <c r="F110" i="11"/>
  <c r="E114" i="11"/>
  <c r="F126" i="11"/>
  <c r="F122" i="11"/>
  <c r="F64" i="11"/>
  <c r="F26" i="11"/>
  <c r="C5" i="11"/>
  <c r="E12" i="11"/>
  <c r="C17" i="11"/>
  <c r="E21" i="11"/>
  <c r="E23" i="11"/>
  <c r="C54" i="11"/>
  <c r="D58" i="11"/>
  <c r="D54" i="11" s="1"/>
  <c r="E132" i="11"/>
  <c r="E140" i="11"/>
  <c r="F148" i="11"/>
  <c r="F123" i="11"/>
  <c r="F90" i="11"/>
  <c r="F12" i="11"/>
  <c r="F60" i="11"/>
  <c r="E11" i="11"/>
  <c r="D25" i="11"/>
  <c r="E28" i="11"/>
  <c r="E31" i="11"/>
  <c r="E83" i="11"/>
  <c r="F128" i="11"/>
  <c r="F114" i="11"/>
  <c r="F56" i="11"/>
  <c r="F21" i="11"/>
  <c r="E38" i="11"/>
  <c r="E48" i="11"/>
  <c r="E56" i="11"/>
  <c r="E77" i="11"/>
  <c r="E55" i="11"/>
  <c r="E18" i="11"/>
  <c r="E26" i="11"/>
  <c r="D37" i="11"/>
  <c r="D47" i="11"/>
  <c r="F47" i="11" s="1"/>
  <c r="E67" i="11"/>
  <c r="E70" i="11"/>
  <c r="E110" i="11"/>
  <c r="D117" i="11"/>
  <c r="F117" i="11" s="1"/>
  <c r="D131" i="11"/>
  <c r="F131" i="11" s="1"/>
  <c r="D17" i="11"/>
  <c r="D125" i="11"/>
  <c r="F125" i="11" s="1"/>
  <c r="F153" i="10"/>
  <c r="F155" i="10"/>
  <c r="F159" i="10"/>
  <c r="F160" i="10"/>
  <c r="F161" i="10"/>
  <c r="F163" i="10"/>
  <c r="F164" i="10"/>
  <c r="F165" i="10"/>
  <c r="F166" i="10"/>
  <c r="F168" i="10"/>
  <c r="F170" i="10"/>
  <c r="F172" i="10"/>
  <c r="F173" i="10"/>
  <c r="F174" i="10"/>
  <c r="D82" i="10"/>
  <c r="C82" i="10"/>
  <c r="D171" i="10"/>
  <c r="C171" i="10"/>
  <c r="D169" i="10"/>
  <c r="C169" i="10"/>
  <c r="E168" i="10"/>
  <c r="D167" i="10"/>
  <c r="C167" i="10"/>
  <c r="E166" i="10"/>
  <c r="E165" i="10"/>
  <c r="E164" i="10"/>
  <c r="E163" i="10"/>
  <c r="D162" i="10"/>
  <c r="C162" i="10"/>
  <c r="E161" i="10"/>
  <c r="E160" i="10"/>
  <c r="E159" i="10"/>
  <c r="D158" i="10"/>
  <c r="C158" i="10"/>
  <c r="D156" i="10"/>
  <c r="E156" i="10" s="1"/>
  <c r="E155" i="10"/>
  <c r="E153" i="10"/>
  <c r="D152" i="10"/>
  <c r="E152" i="10" s="1"/>
  <c r="C151" i="10"/>
  <c r="E150" i="10"/>
  <c r="E148" i="10"/>
  <c r="E147" i="10"/>
  <c r="E146" i="10"/>
  <c r="D145" i="10"/>
  <c r="D144" i="10" s="1"/>
  <c r="C144" i="10"/>
  <c r="E143" i="10"/>
  <c r="E142" i="10"/>
  <c r="E140" i="10"/>
  <c r="E139" i="10"/>
  <c r="E138" i="10"/>
  <c r="E137" i="10"/>
  <c r="E136" i="10"/>
  <c r="D135" i="10"/>
  <c r="E135" i="10" s="1"/>
  <c r="C134" i="10"/>
  <c r="E119" i="10"/>
  <c r="E133" i="10"/>
  <c r="E132" i="10"/>
  <c r="E131" i="10"/>
  <c r="E130" i="10"/>
  <c r="E129" i="10"/>
  <c r="D128" i="10"/>
  <c r="C128" i="10"/>
  <c r="C127" i="10" s="1"/>
  <c r="D126" i="10"/>
  <c r="F126" i="10" s="1"/>
  <c r="E125" i="10"/>
  <c r="E124" i="10"/>
  <c r="E123" i="10"/>
  <c r="E122" i="10"/>
  <c r="E121" i="10"/>
  <c r="D120" i="10"/>
  <c r="C120" i="10"/>
  <c r="C116" i="10" s="1"/>
  <c r="E118" i="10"/>
  <c r="E117" i="10"/>
  <c r="E115" i="10"/>
  <c r="D114" i="10"/>
  <c r="C114" i="10"/>
  <c r="D107" i="10"/>
  <c r="D106" i="10" s="1"/>
  <c r="C107" i="10"/>
  <c r="C106" i="10" s="1"/>
  <c r="E103" i="10"/>
  <c r="E101" i="10"/>
  <c r="E98" i="10"/>
  <c r="E97" i="10"/>
  <c r="D92" i="10"/>
  <c r="C92" i="10"/>
  <c r="E91" i="10"/>
  <c r="E90" i="10"/>
  <c r="D89" i="10"/>
  <c r="C89" i="10"/>
  <c r="E88" i="10"/>
  <c r="E87" i="10"/>
  <c r="E84" i="10"/>
  <c r="E83" i="10"/>
  <c r="E81" i="10"/>
  <c r="E79" i="10" s="1"/>
  <c r="D79" i="10"/>
  <c r="C79" i="10"/>
  <c r="E77" i="10"/>
  <c r="D76" i="10"/>
  <c r="C76" i="10"/>
  <c r="E75" i="10"/>
  <c r="E74" i="10"/>
  <c r="E73" i="10"/>
  <c r="E72" i="10"/>
  <c r="E70" i="10"/>
  <c r="D69" i="10"/>
  <c r="C69" i="10"/>
  <c r="E68" i="10"/>
  <c r="E67" i="10"/>
  <c r="D66" i="10"/>
  <c r="C66" i="10"/>
  <c r="E64" i="10"/>
  <c r="D63" i="10"/>
  <c r="C63" i="10"/>
  <c r="E60" i="10"/>
  <c r="D59" i="10"/>
  <c r="C59" i="10"/>
  <c r="C57" i="10" s="1"/>
  <c r="E56" i="10"/>
  <c r="D55" i="10"/>
  <c r="C55" i="10"/>
  <c r="C54" i="10" s="1"/>
  <c r="E52" i="10"/>
  <c r="E51" i="10"/>
  <c r="E50" i="10"/>
  <c r="E49" i="10"/>
  <c r="D48" i="10"/>
  <c r="C48" i="10"/>
  <c r="C47" i="10" s="1"/>
  <c r="E45" i="10"/>
  <c r="E44" i="10"/>
  <c r="E43" i="10"/>
  <c r="D42" i="10"/>
  <c r="C42" i="10"/>
  <c r="E41" i="10"/>
  <c r="E40" i="10"/>
  <c r="E39" i="10"/>
  <c r="D38" i="10"/>
  <c r="C38" i="10"/>
  <c r="D34" i="10"/>
  <c r="C34" i="10"/>
  <c r="E32" i="10"/>
  <c r="D31" i="10"/>
  <c r="C31" i="10"/>
  <c r="E30" i="10"/>
  <c r="E29" i="10"/>
  <c r="D28" i="10"/>
  <c r="C28" i="10"/>
  <c r="E27" i="10"/>
  <c r="D26" i="10"/>
  <c r="C26" i="10"/>
  <c r="E24" i="10"/>
  <c r="D23" i="10"/>
  <c r="C23" i="10"/>
  <c r="E22" i="10"/>
  <c r="D21" i="10"/>
  <c r="C21" i="10"/>
  <c r="E19" i="10"/>
  <c r="D18" i="10"/>
  <c r="C18" i="10"/>
  <c r="E15" i="10"/>
  <c r="E14" i="10"/>
  <c r="E13" i="10"/>
  <c r="D12" i="10"/>
  <c r="C12" i="10"/>
  <c r="C11" i="10" s="1"/>
  <c r="E10" i="10"/>
  <c r="E9" i="10"/>
  <c r="E8" i="10"/>
  <c r="E7" i="10"/>
  <c r="D6" i="10"/>
  <c r="C6" i="10"/>
  <c r="C5" i="10" s="1"/>
  <c r="F150" i="10"/>
  <c r="F149" i="10"/>
  <c r="F148" i="10"/>
  <c r="F147" i="10"/>
  <c r="F146" i="10"/>
  <c r="F143" i="10"/>
  <c r="F142" i="10"/>
  <c r="F140" i="10"/>
  <c r="F139" i="10"/>
  <c r="F138" i="10"/>
  <c r="F119" i="10"/>
  <c r="F133" i="10"/>
  <c r="F132" i="10"/>
  <c r="F131" i="10"/>
  <c r="F130" i="10"/>
  <c r="F129" i="10"/>
  <c r="F125" i="10"/>
  <c r="F124" i="10"/>
  <c r="F123" i="10"/>
  <c r="F122" i="10"/>
  <c r="F121" i="10"/>
  <c r="F118" i="10"/>
  <c r="F117" i="10"/>
  <c r="F115" i="10"/>
  <c r="F111" i="10"/>
  <c r="F110" i="10"/>
  <c r="F109" i="10"/>
  <c r="F108" i="10"/>
  <c r="F105" i="10"/>
  <c r="F103" i="10"/>
  <c r="F102" i="10"/>
  <c r="F99" i="10"/>
  <c r="F98" i="10"/>
  <c r="F97" i="10"/>
  <c r="F96" i="10"/>
  <c r="F95" i="10"/>
  <c r="F91" i="10"/>
  <c r="F90" i="10"/>
  <c r="F88" i="10"/>
  <c r="F87" i="10"/>
  <c r="F86" i="10"/>
  <c r="F84" i="10"/>
  <c r="F83" i="10"/>
  <c r="F81" i="10"/>
  <c r="F80" i="10"/>
  <c r="F77" i="10"/>
  <c r="F75" i="10"/>
  <c r="F73" i="10"/>
  <c r="F70" i="10"/>
  <c r="F68" i="10"/>
  <c r="F65" i="10"/>
  <c r="F64" i="10"/>
  <c r="F61" i="10"/>
  <c r="F58" i="10"/>
  <c r="F56" i="10"/>
  <c r="F51" i="10"/>
  <c r="F50" i="10"/>
  <c r="F49" i="10"/>
  <c r="F46" i="10"/>
  <c r="F45" i="10"/>
  <c r="F44" i="10"/>
  <c r="F43" i="10"/>
  <c r="F41" i="10"/>
  <c r="F40" i="10"/>
  <c r="F39" i="10"/>
  <c r="F33" i="10"/>
  <c r="F32" i="10"/>
  <c r="F30" i="10"/>
  <c r="F29" i="10"/>
  <c r="F27" i="10"/>
  <c r="F22" i="10"/>
  <c r="F20" i="10"/>
  <c r="F19" i="10"/>
  <c r="F16" i="10"/>
  <c r="F15" i="10"/>
  <c r="F14" i="10"/>
  <c r="F13" i="10"/>
  <c r="F10" i="10"/>
  <c r="F9" i="10"/>
  <c r="F8" i="10"/>
  <c r="F7" i="10"/>
  <c r="F170" i="9"/>
  <c r="F146" i="9"/>
  <c r="F147" i="9"/>
  <c r="F148" i="9"/>
  <c r="F150" i="9"/>
  <c r="F151" i="9"/>
  <c r="F153" i="9"/>
  <c r="F154" i="9"/>
  <c r="F157" i="9"/>
  <c r="F160" i="9"/>
  <c r="F161" i="9"/>
  <c r="F162" i="9"/>
  <c r="F163" i="9"/>
  <c r="F165" i="9"/>
  <c r="F167" i="9"/>
  <c r="F169" i="9"/>
  <c r="F171" i="9"/>
  <c r="D83" i="9"/>
  <c r="C83" i="9"/>
  <c r="F145" i="9"/>
  <c r="F141" i="9"/>
  <c r="F140" i="9"/>
  <c r="F138" i="9"/>
  <c r="F137" i="9"/>
  <c r="F136" i="9"/>
  <c r="F135" i="9"/>
  <c r="F134" i="9"/>
  <c r="F132" i="9"/>
  <c r="F131" i="9"/>
  <c r="F130" i="9"/>
  <c r="F129" i="9"/>
  <c r="F128" i="9"/>
  <c r="F127" i="9"/>
  <c r="F124" i="9"/>
  <c r="F123" i="9"/>
  <c r="F122" i="9"/>
  <c r="F121" i="9"/>
  <c r="F120" i="9"/>
  <c r="F119" i="9"/>
  <c r="F117" i="9"/>
  <c r="F111" i="9"/>
  <c r="F110" i="9"/>
  <c r="F109" i="9"/>
  <c r="F108" i="9"/>
  <c r="F105" i="9"/>
  <c r="F104" i="9"/>
  <c r="F103" i="9"/>
  <c r="F102" i="9"/>
  <c r="F101" i="9"/>
  <c r="F100" i="9"/>
  <c r="F99" i="9"/>
  <c r="F98" i="9"/>
  <c r="F97" i="9"/>
  <c r="F96" i="9"/>
  <c r="F95" i="9"/>
  <c r="F92" i="9"/>
  <c r="F91" i="9"/>
  <c r="F89" i="9"/>
  <c r="F88" i="9"/>
  <c r="F87" i="9"/>
  <c r="F86" i="9"/>
  <c r="F85" i="9"/>
  <c r="F84" i="9"/>
  <c r="F82" i="9"/>
  <c r="F81" i="9"/>
  <c r="F80" i="9"/>
  <c r="F77" i="9"/>
  <c r="F75" i="9"/>
  <c r="F74" i="9"/>
  <c r="F73" i="9"/>
  <c r="F72" i="9"/>
  <c r="F70" i="9"/>
  <c r="F68" i="9"/>
  <c r="F67" i="9"/>
  <c r="F65" i="9"/>
  <c r="F64" i="9"/>
  <c r="F61" i="9"/>
  <c r="F60" i="9"/>
  <c r="F58" i="9"/>
  <c r="F56" i="9"/>
  <c r="F52" i="9"/>
  <c r="F51" i="9"/>
  <c r="F50" i="9"/>
  <c r="F49" i="9"/>
  <c r="F46" i="9"/>
  <c r="F45" i="9"/>
  <c r="F44" i="9"/>
  <c r="F43" i="9"/>
  <c r="F41" i="9"/>
  <c r="F40" i="9"/>
  <c r="F39" i="9"/>
  <c r="F35" i="9"/>
  <c r="F33" i="9"/>
  <c r="F32" i="9"/>
  <c r="F30" i="9"/>
  <c r="F29" i="9"/>
  <c r="F27" i="9"/>
  <c r="F24" i="9"/>
  <c r="F22" i="9"/>
  <c r="F20" i="9"/>
  <c r="F19" i="9"/>
  <c r="F16" i="9"/>
  <c r="F15" i="9"/>
  <c r="F14" i="9"/>
  <c r="F13" i="9"/>
  <c r="F10" i="9"/>
  <c r="F9" i="9"/>
  <c r="F8" i="9"/>
  <c r="F7" i="9"/>
  <c r="D168" i="9"/>
  <c r="C168" i="9"/>
  <c r="D166" i="9"/>
  <c r="F166" i="9" s="1"/>
  <c r="C166" i="9"/>
  <c r="E165" i="9"/>
  <c r="D164" i="9"/>
  <c r="C164" i="9"/>
  <c r="E163" i="9"/>
  <c r="E162" i="9"/>
  <c r="E161" i="9"/>
  <c r="E160" i="9"/>
  <c r="D159" i="9"/>
  <c r="C159" i="9"/>
  <c r="D158" i="9"/>
  <c r="E158" i="9" s="1"/>
  <c r="E157" i="9"/>
  <c r="C156" i="9"/>
  <c r="E154" i="9"/>
  <c r="E151" i="9"/>
  <c r="E150" i="9"/>
  <c r="D149" i="9"/>
  <c r="C149" i="9"/>
  <c r="E148" i="9"/>
  <c r="E146" i="9"/>
  <c r="E145" i="9"/>
  <c r="D144" i="9"/>
  <c r="E144" i="9" s="1"/>
  <c r="E143" i="9"/>
  <c r="C142" i="9"/>
  <c r="E141" i="9"/>
  <c r="E140" i="9"/>
  <c r="E138" i="9"/>
  <c r="E137" i="9"/>
  <c r="E136" i="9"/>
  <c r="E135" i="9"/>
  <c r="E134" i="9"/>
  <c r="D133" i="9"/>
  <c r="C133" i="9"/>
  <c r="E132" i="9"/>
  <c r="E131" i="9"/>
  <c r="E130" i="9"/>
  <c r="E129" i="9"/>
  <c r="E128" i="9"/>
  <c r="E127" i="9"/>
  <c r="D126" i="9"/>
  <c r="C126" i="9"/>
  <c r="C125" i="9" s="1"/>
  <c r="E124" i="9"/>
  <c r="E123" i="9"/>
  <c r="E122" i="9"/>
  <c r="E121" i="9"/>
  <c r="E120" i="9"/>
  <c r="E119" i="9"/>
  <c r="D118" i="9"/>
  <c r="C118" i="9"/>
  <c r="E117" i="9"/>
  <c r="D115" i="9"/>
  <c r="D114" i="9" s="1"/>
  <c r="C114" i="9"/>
  <c r="D107" i="9"/>
  <c r="D106" i="9" s="1"/>
  <c r="C107" i="9"/>
  <c r="C106" i="9" s="1"/>
  <c r="E104" i="9"/>
  <c r="E102" i="9"/>
  <c r="E99" i="9"/>
  <c r="E98" i="9"/>
  <c r="D93" i="9"/>
  <c r="C93" i="9"/>
  <c r="E92" i="9"/>
  <c r="E91" i="9"/>
  <c r="D90" i="9"/>
  <c r="C90" i="9"/>
  <c r="E89" i="9"/>
  <c r="E88" i="9"/>
  <c r="E85" i="9"/>
  <c r="E84" i="9"/>
  <c r="E82" i="9"/>
  <c r="E79" i="9" s="1"/>
  <c r="D79" i="9"/>
  <c r="D78" i="9" s="1"/>
  <c r="D71" i="9" s="1"/>
  <c r="C79" i="9"/>
  <c r="E77" i="9"/>
  <c r="D76" i="9"/>
  <c r="C76" i="9"/>
  <c r="E75" i="9"/>
  <c r="E74" i="9"/>
  <c r="E73" i="9"/>
  <c r="E72" i="9"/>
  <c r="E70" i="9"/>
  <c r="D69" i="9"/>
  <c r="D62" i="9" s="1"/>
  <c r="C69" i="9"/>
  <c r="C62" i="9" s="1"/>
  <c r="E68" i="9"/>
  <c r="E67" i="9"/>
  <c r="D66" i="9"/>
  <c r="C66" i="9"/>
  <c r="E64" i="9"/>
  <c r="D63" i="9"/>
  <c r="C63" i="9"/>
  <c r="E60" i="9"/>
  <c r="D59" i="9"/>
  <c r="C59" i="9"/>
  <c r="C57" i="9" s="1"/>
  <c r="E56" i="9"/>
  <c r="D55" i="9"/>
  <c r="C55" i="9"/>
  <c r="C54" i="9" s="1"/>
  <c r="E52" i="9"/>
  <c r="E51" i="9"/>
  <c r="E50" i="9"/>
  <c r="E49" i="9"/>
  <c r="D48" i="9"/>
  <c r="C48" i="9"/>
  <c r="C47" i="9" s="1"/>
  <c r="E45" i="9"/>
  <c r="E44" i="9"/>
  <c r="E43" i="9"/>
  <c r="D42" i="9"/>
  <c r="C42" i="9"/>
  <c r="E41" i="9"/>
  <c r="E40" i="9"/>
  <c r="E39" i="9"/>
  <c r="D38" i="9"/>
  <c r="C38" i="9"/>
  <c r="D34" i="9"/>
  <c r="C34" i="9"/>
  <c r="E32" i="9"/>
  <c r="D31" i="9"/>
  <c r="C31" i="9"/>
  <c r="E30" i="9"/>
  <c r="E29" i="9"/>
  <c r="D28" i="9"/>
  <c r="C28" i="9"/>
  <c r="E27" i="9"/>
  <c r="D26" i="9"/>
  <c r="C26" i="9"/>
  <c r="E24" i="9"/>
  <c r="D23" i="9"/>
  <c r="C23" i="9"/>
  <c r="E22" i="9"/>
  <c r="D21" i="9"/>
  <c r="C21" i="9"/>
  <c r="E19" i="9"/>
  <c r="D18" i="9"/>
  <c r="C18" i="9"/>
  <c r="E15" i="9"/>
  <c r="E14" i="9"/>
  <c r="E13" i="9"/>
  <c r="D12" i="9"/>
  <c r="C12" i="9"/>
  <c r="C11" i="9" s="1"/>
  <c r="E10" i="9"/>
  <c r="E9" i="9"/>
  <c r="E8" i="9"/>
  <c r="E7" i="9"/>
  <c r="D6" i="9"/>
  <c r="C6" i="9"/>
  <c r="E144" i="12" l="1"/>
  <c r="F144" i="12"/>
  <c r="E54" i="12"/>
  <c r="F54" i="12"/>
  <c r="E158" i="13"/>
  <c r="F158" i="13"/>
  <c r="C36" i="12"/>
  <c r="F36" i="12" s="1"/>
  <c r="F37" i="12"/>
  <c r="F57" i="12"/>
  <c r="F17" i="12"/>
  <c r="C108" i="12"/>
  <c r="F120" i="12"/>
  <c r="F71" i="12"/>
  <c r="F62" i="12"/>
  <c r="E58" i="4"/>
  <c r="E41" i="5"/>
  <c r="F41" i="5"/>
  <c r="F160" i="12"/>
  <c r="F168" i="9"/>
  <c r="F120" i="5"/>
  <c r="E121" i="12"/>
  <c r="F121" i="12"/>
  <c r="C147" i="12"/>
  <c r="E57" i="5"/>
  <c r="F110" i="12"/>
  <c r="F47" i="12"/>
  <c r="F119" i="5"/>
  <c r="E120" i="5"/>
  <c r="D4" i="5"/>
  <c r="C166" i="5"/>
  <c r="E119" i="5"/>
  <c r="E42" i="4"/>
  <c r="D4" i="4"/>
  <c r="F4" i="4" s="1"/>
  <c r="E117" i="4"/>
  <c r="D116" i="4"/>
  <c r="F116" i="4" s="1"/>
  <c r="E4" i="3"/>
  <c r="F41" i="3"/>
  <c r="E41" i="3"/>
  <c r="D143" i="3"/>
  <c r="F109" i="3"/>
  <c r="E109" i="3"/>
  <c r="F17" i="2"/>
  <c r="E11" i="2"/>
  <c r="F76" i="2"/>
  <c r="D112" i="2"/>
  <c r="F112" i="2" s="1"/>
  <c r="F122" i="2"/>
  <c r="E30" i="2"/>
  <c r="F30" i="2"/>
  <c r="E67" i="2"/>
  <c r="F67" i="2"/>
  <c r="C4" i="2"/>
  <c r="C145" i="2" s="1"/>
  <c r="F11" i="2"/>
  <c r="E76" i="2"/>
  <c r="E51" i="2"/>
  <c r="E122" i="2"/>
  <c r="E41" i="2"/>
  <c r="E58" i="2"/>
  <c r="D57" i="2"/>
  <c r="F57" i="2" s="1"/>
  <c r="E5" i="2"/>
  <c r="E17" i="2"/>
  <c r="D36" i="13"/>
  <c r="F36" i="13" s="1"/>
  <c r="E11" i="13"/>
  <c r="F11" i="13"/>
  <c r="E119" i="13"/>
  <c r="F119" i="13"/>
  <c r="F71" i="13"/>
  <c r="E46" i="13"/>
  <c r="E17" i="13"/>
  <c r="E57" i="13"/>
  <c r="E62" i="13"/>
  <c r="D132" i="13"/>
  <c r="F132" i="13" s="1"/>
  <c r="E135" i="13"/>
  <c r="E25" i="13"/>
  <c r="E112" i="13"/>
  <c r="C106" i="13"/>
  <c r="C36" i="13"/>
  <c r="E71" i="13"/>
  <c r="E37" i="13"/>
  <c r="C53" i="13"/>
  <c r="D118" i="13"/>
  <c r="F118" i="13" s="1"/>
  <c r="D149" i="13"/>
  <c r="E54" i="13"/>
  <c r="D53" i="13"/>
  <c r="F53" i="13" s="1"/>
  <c r="E71" i="12"/>
  <c r="E17" i="12"/>
  <c r="E25" i="12"/>
  <c r="C53" i="12"/>
  <c r="D53" i="12"/>
  <c r="D4" i="12" s="1"/>
  <c r="D151" i="12"/>
  <c r="E151" i="12" s="1"/>
  <c r="E62" i="12"/>
  <c r="D134" i="12"/>
  <c r="E134" i="12" s="1"/>
  <c r="E37" i="12"/>
  <c r="E5" i="12"/>
  <c r="D120" i="12"/>
  <c r="E5" i="11"/>
  <c r="F63" i="11"/>
  <c r="C109" i="11"/>
  <c r="C108" i="11" s="1"/>
  <c r="E141" i="11"/>
  <c r="D138" i="11"/>
  <c r="F138" i="11" s="1"/>
  <c r="F54" i="11"/>
  <c r="F25" i="11"/>
  <c r="F5" i="11"/>
  <c r="F154" i="11"/>
  <c r="F151" i="11"/>
  <c r="E154" i="11"/>
  <c r="F72" i="11"/>
  <c r="F37" i="11"/>
  <c r="E25" i="11"/>
  <c r="F79" i="11"/>
  <c r="E58" i="11"/>
  <c r="F58" i="11"/>
  <c r="F17" i="11"/>
  <c r="C4" i="11"/>
  <c r="C173" i="11" s="1"/>
  <c r="E79" i="11"/>
  <c r="D36" i="11"/>
  <c r="F36" i="11" s="1"/>
  <c r="E37" i="11"/>
  <c r="E17" i="11"/>
  <c r="E151" i="11"/>
  <c r="E72" i="11"/>
  <c r="D124" i="11"/>
  <c r="F124" i="11" s="1"/>
  <c r="E131" i="11"/>
  <c r="E63" i="11"/>
  <c r="E47" i="11"/>
  <c r="E54" i="11"/>
  <c r="E125" i="11"/>
  <c r="E117" i="11"/>
  <c r="D62" i="10"/>
  <c r="C62" i="10"/>
  <c r="D71" i="10"/>
  <c r="F162" i="10"/>
  <c r="F167" i="10"/>
  <c r="F169" i="10"/>
  <c r="F152" i="10"/>
  <c r="F158" i="10"/>
  <c r="F171" i="10"/>
  <c r="F156" i="10"/>
  <c r="E18" i="10"/>
  <c r="C25" i="10"/>
  <c r="E28" i="10"/>
  <c r="E59" i="10"/>
  <c r="D78" i="10"/>
  <c r="C78" i="10"/>
  <c r="C71" i="10" s="1"/>
  <c r="E89" i="10"/>
  <c r="F92" i="10"/>
  <c r="E167" i="10"/>
  <c r="E158" i="10"/>
  <c r="E23" i="10"/>
  <c r="F69" i="10"/>
  <c r="E48" i="10"/>
  <c r="E162" i="10"/>
  <c r="F48" i="10"/>
  <c r="F145" i="10"/>
  <c r="E21" i="10"/>
  <c r="D47" i="10"/>
  <c r="F47" i="10" s="1"/>
  <c r="C53" i="10"/>
  <c r="D57" i="10"/>
  <c r="E57" i="10" s="1"/>
  <c r="F26" i="10"/>
  <c r="E6" i="10"/>
  <c r="E92" i="10"/>
  <c r="E126" i="10"/>
  <c r="E12" i="10"/>
  <c r="D17" i="10"/>
  <c r="E26" i="10"/>
  <c r="F38" i="10"/>
  <c r="F55" i="10"/>
  <c r="E66" i="10"/>
  <c r="E76" i="10"/>
  <c r="E82" i="10"/>
  <c r="E120" i="10"/>
  <c r="E31" i="10"/>
  <c r="E114" i="10"/>
  <c r="F89" i="10"/>
  <c r="C17" i="10"/>
  <c r="F34" i="10"/>
  <c r="E42" i="10"/>
  <c r="E63" i="10"/>
  <c r="E69" i="10"/>
  <c r="E128" i="10"/>
  <c r="C141" i="10"/>
  <c r="C157" i="10"/>
  <c r="C154" i="10" s="1"/>
  <c r="F12" i="10"/>
  <c r="F23" i="10"/>
  <c r="F6" i="10"/>
  <c r="F28" i="10"/>
  <c r="F79" i="10"/>
  <c r="F82" i="10"/>
  <c r="D11" i="10"/>
  <c r="D37" i="10"/>
  <c r="D36" i="10" s="1"/>
  <c r="D54" i="10"/>
  <c r="E145" i="10"/>
  <c r="F135" i="10"/>
  <c r="F63" i="10"/>
  <c r="F120" i="10"/>
  <c r="D25" i="10"/>
  <c r="F31" i="10"/>
  <c r="E38" i="10"/>
  <c r="F42" i="10"/>
  <c r="E55" i="10"/>
  <c r="E144" i="10"/>
  <c r="F144" i="10"/>
  <c r="F76" i="10"/>
  <c r="F107" i="10"/>
  <c r="D134" i="10"/>
  <c r="D151" i="10"/>
  <c r="E151" i="10" s="1"/>
  <c r="D157" i="10"/>
  <c r="F66" i="10"/>
  <c r="C37" i="10"/>
  <c r="C36" i="10" s="1"/>
  <c r="F128" i="10"/>
  <c r="D5" i="10"/>
  <c r="F18" i="10"/>
  <c r="F35" i="10"/>
  <c r="F67" i="10"/>
  <c r="F72" i="10"/>
  <c r="F21" i="10"/>
  <c r="F24" i="10"/>
  <c r="F59" i="10"/>
  <c r="F60" i="10"/>
  <c r="F136" i="10"/>
  <c r="F137" i="10"/>
  <c r="F74" i="10"/>
  <c r="F106" i="10"/>
  <c r="F114" i="10"/>
  <c r="F94" i="10"/>
  <c r="F149" i="9"/>
  <c r="F164" i="9"/>
  <c r="F159" i="9"/>
  <c r="F158" i="9"/>
  <c r="F143" i="9"/>
  <c r="C78" i="9"/>
  <c r="C71" i="9" s="1"/>
  <c r="E21" i="9"/>
  <c r="F18" i="9"/>
  <c r="C25" i="9"/>
  <c r="E28" i="9"/>
  <c r="E31" i="9"/>
  <c r="E118" i="9"/>
  <c r="F133" i="9"/>
  <c r="F90" i="9"/>
  <c r="F6" i="9"/>
  <c r="C17" i="9"/>
  <c r="F23" i="9"/>
  <c r="E63" i="9"/>
  <c r="F34" i="9"/>
  <c r="D156" i="9"/>
  <c r="C37" i="9"/>
  <c r="C36" i="9" s="1"/>
  <c r="E18" i="9"/>
  <c r="E23" i="9"/>
  <c r="F42" i="9"/>
  <c r="F66" i="9"/>
  <c r="E69" i="9"/>
  <c r="F106" i="9"/>
  <c r="C139" i="9"/>
  <c r="F31" i="9"/>
  <c r="E12" i="9"/>
  <c r="D17" i="9"/>
  <c r="E55" i="9"/>
  <c r="F76" i="9"/>
  <c r="F79" i="9"/>
  <c r="E83" i="9"/>
  <c r="F114" i="9"/>
  <c r="F21" i="9"/>
  <c r="E26" i="9"/>
  <c r="D37" i="9"/>
  <c r="F63" i="9"/>
  <c r="E93" i="9"/>
  <c r="F107" i="9"/>
  <c r="C116" i="9"/>
  <c r="E133" i="9"/>
  <c r="C155" i="9"/>
  <c r="C152" i="9" s="1"/>
  <c r="F93" i="9"/>
  <c r="F26" i="9"/>
  <c r="E164" i="9"/>
  <c r="F55" i="9"/>
  <c r="F69" i="9"/>
  <c r="F83" i="9"/>
  <c r="F118" i="9"/>
  <c r="C5" i="9"/>
  <c r="C53" i="9"/>
  <c r="F38" i="9"/>
  <c r="F144" i="9"/>
  <c r="E38" i="9"/>
  <c r="E42" i="9"/>
  <c r="D54" i="9"/>
  <c r="F54" i="9" s="1"/>
  <c r="E6" i="9"/>
  <c r="E48" i="9"/>
  <c r="E59" i="9"/>
  <c r="E90" i="9"/>
  <c r="E115" i="9"/>
  <c r="E126" i="9"/>
  <c r="E149" i="9"/>
  <c r="E159" i="9"/>
  <c r="F12" i="9"/>
  <c r="F28" i="9"/>
  <c r="F48" i="9"/>
  <c r="F59" i="9"/>
  <c r="F115" i="9"/>
  <c r="F126" i="9"/>
  <c r="E114" i="9"/>
  <c r="E54" i="9"/>
  <c r="E66" i="9"/>
  <c r="E76" i="9"/>
  <c r="D142" i="9"/>
  <c r="F142" i="9" s="1"/>
  <c r="D5" i="9"/>
  <c r="D36" i="9"/>
  <c r="D125" i="9"/>
  <c r="F125" i="9" s="1"/>
  <c r="D11" i="9"/>
  <c r="D25" i="9"/>
  <c r="D47" i="9"/>
  <c r="D57" i="9"/>
  <c r="F147" i="12" l="1"/>
  <c r="F108" i="12"/>
  <c r="E36" i="12"/>
  <c r="C105" i="12"/>
  <c r="E36" i="13"/>
  <c r="C4" i="12"/>
  <c r="F4" i="12" s="1"/>
  <c r="F53" i="12"/>
  <c r="F151" i="12"/>
  <c r="F134" i="12"/>
  <c r="D166" i="5"/>
  <c r="F166" i="5" s="1"/>
  <c r="F4" i="5"/>
  <c r="E4" i="5"/>
  <c r="D157" i="4"/>
  <c r="F157" i="4" s="1"/>
  <c r="E116" i="4"/>
  <c r="E4" i="4"/>
  <c r="F143" i="3"/>
  <c r="E143" i="3"/>
  <c r="E112" i="2"/>
  <c r="D111" i="2"/>
  <c r="F111" i="2" s="1"/>
  <c r="D4" i="2"/>
  <c r="F4" i="2" s="1"/>
  <c r="E57" i="2"/>
  <c r="D145" i="13"/>
  <c r="F145" i="13" s="1"/>
  <c r="F149" i="13"/>
  <c r="E132" i="13"/>
  <c r="E53" i="13"/>
  <c r="C103" i="13"/>
  <c r="C4" i="13"/>
  <c r="E118" i="13"/>
  <c r="D106" i="13"/>
  <c r="F106" i="13" s="1"/>
  <c r="D4" i="13"/>
  <c r="F4" i="13" s="1"/>
  <c r="E149" i="13"/>
  <c r="E53" i="12"/>
  <c r="E4" i="12"/>
  <c r="D147" i="12"/>
  <c r="E147" i="12" s="1"/>
  <c r="E120" i="12"/>
  <c r="D108" i="12"/>
  <c r="E138" i="11"/>
  <c r="E36" i="11"/>
  <c r="D4" i="11"/>
  <c r="F4" i="11" s="1"/>
  <c r="E124" i="11"/>
  <c r="D112" i="11"/>
  <c r="F112" i="11" s="1"/>
  <c r="F157" i="10"/>
  <c r="E25" i="10"/>
  <c r="F57" i="10"/>
  <c r="F78" i="10"/>
  <c r="E47" i="10"/>
  <c r="E17" i="10"/>
  <c r="F71" i="10"/>
  <c r="E36" i="10"/>
  <c r="F36" i="10"/>
  <c r="F37" i="10"/>
  <c r="C4" i="10"/>
  <c r="E62" i="10"/>
  <c r="F25" i="10"/>
  <c r="C113" i="10"/>
  <c r="C112" i="10" s="1"/>
  <c r="E78" i="10"/>
  <c r="E54" i="10"/>
  <c r="F54" i="10"/>
  <c r="F11" i="10"/>
  <c r="E11" i="10"/>
  <c r="D53" i="10"/>
  <c r="F62" i="10"/>
  <c r="E37" i="10"/>
  <c r="E71" i="10"/>
  <c r="E5" i="10"/>
  <c r="E157" i="10"/>
  <c r="D154" i="10"/>
  <c r="E134" i="10"/>
  <c r="D127" i="10"/>
  <c r="D141" i="10"/>
  <c r="F17" i="10"/>
  <c r="F52" i="10"/>
  <c r="F134" i="10"/>
  <c r="F5" i="10"/>
  <c r="F104" i="10"/>
  <c r="E156" i="9"/>
  <c r="F156" i="9"/>
  <c r="F37" i="9"/>
  <c r="F5" i="9"/>
  <c r="E17" i="9"/>
  <c r="F17" i="9"/>
  <c r="D155" i="9"/>
  <c r="E37" i="9"/>
  <c r="C113" i="9"/>
  <c r="C112" i="9" s="1"/>
  <c r="F78" i="9"/>
  <c r="E25" i="9"/>
  <c r="F25" i="9"/>
  <c r="E36" i="9"/>
  <c r="F36" i="9"/>
  <c r="E47" i="9"/>
  <c r="F47" i="9"/>
  <c r="E62" i="9"/>
  <c r="F62" i="9"/>
  <c r="E57" i="9"/>
  <c r="F57" i="9"/>
  <c r="E11" i="9"/>
  <c r="F11" i="9"/>
  <c r="E78" i="9"/>
  <c r="C4" i="9"/>
  <c r="D116" i="9"/>
  <c r="F116" i="9" s="1"/>
  <c r="E125" i="9"/>
  <c r="E142" i="9"/>
  <c r="D139" i="9"/>
  <c r="E5" i="9"/>
  <c r="D53" i="9"/>
  <c r="C104" i="12" l="1"/>
  <c r="E166" i="5"/>
  <c r="E157" i="4"/>
  <c r="E4" i="2"/>
  <c r="E111" i="2"/>
  <c r="D145" i="2"/>
  <c r="F145" i="2" s="1"/>
  <c r="E145" i="13"/>
  <c r="E4" i="13"/>
  <c r="C102" i="13"/>
  <c r="E106" i="13"/>
  <c r="D103" i="13"/>
  <c r="E108" i="12"/>
  <c r="D105" i="12"/>
  <c r="F105" i="12" s="1"/>
  <c r="E112" i="11"/>
  <c r="D109" i="11"/>
  <c r="F109" i="11" s="1"/>
  <c r="E4" i="11"/>
  <c r="E154" i="10"/>
  <c r="F154" i="10"/>
  <c r="C175" i="10"/>
  <c r="D4" i="10"/>
  <c r="E4" i="10" s="1"/>
  <c r="E53" i="10"/>
  <c r="F53" i="10"/>
  <c r="F127" i="10"/>
  <c r="E127" i="10"/>
  <c r="D116" i="10"/>
  <c r="E141" i="10"/>
  <c r="F141" i="10"/>
  <c r="F101" i="10"/>
  <c r="C172" i="9"/>
  <c r="D152" i="9"/>
  <c r="F155" i="9"/>
  <c r="E155" i="9"/>
  <c r="E53" i="9"/>
  <c r="F53" i="9"/>
  <c r="E71" i="9"/>
  <c r="F71" i="9"/>
  <c r="E139" i="9"/>
  <c r="F139" i="9"/>
  <c r="D4" i="9"/>
  <c r="E116" i="9"/>
  <c r="C171" i="12" l="1"/>
  <c r="E145" i="2"/>
  <c r="E103" i="13"/>
  <c r="F103" i="13"/>
  <c r="D102" i="13"/>
  <c r="F102" i="13" s="1"/>
  <c r="C169" i="13"/>
  <c r="E105" i="12"/>
  <c r="D104" i="12"/>
  <c r="F104" i="12" s="1"/>
  <c r="D108" i="11"/>
  <c r="F108" i="11" s="1"/>
  <c r="E109" i="11"/>
  <c r="F4" i="10"/>
  <c r="F116" i="10"/>
  <c r="E116" i="10"/>
  <c r="D113" i="10"/>
  <c r="F100" i="10"/>
  <c r="E152" i="9"/>
  <c r="F152" i="9"/>
  <c r="D113" i="9"/>
  <c r="F113" i="9" s="1"/>
  <c r="E4" i="9"/>
  <c r="F4" i="9"/>
  <c r="E113" i="9"/>
  <c r="D112" i="9"/>
  <c r="F112" i="9" s="1"/>
  <c r="F171" i="12" l="1"/>
  <c r="E102" i="13"/>
  <c r="D169" i="13"/>
  <c r="D171" i="12"/>
  <c r="E171" i="12" s="1"/>
  <c r="E104" i="12"/>
  <c r="D173" i="11"/>
  <c r="F173" i="11" s="1"/>
  <c r="E108" i="11"/>
  <c r="E113" i="10"/>
  <c r="D112" i="10"/>
  <c r="F113" i="10"/>
  <c r="F151" i="10"/>
  <c r="D172" i="9"/>
  <c r="E112" i="9"/>
  <c r="E169" i="13" l="1"/>
  <c r="F169" i="13"/>
  <c r="E173" i="11"/>
  <c r="D175" i="10"/>
  <c r="E112" i="10"/>
  <c r="F112" i="10"/>
  <c r="E172" i="9"/>
  <c r="F172" i="9"/>
  <c r="E175" i="10" l="1"/>
  <c r="F175" i="10"/>
  <c r="F7" i="8"/>
  <c r="F8" i="8"/>
  <c r="F9" i="8"/>
  <c r="F10" i="8"/>
  <c r="F13" i="8"/>
  <c r="F14" i="8"/>
  <c r="F15" i="8"/>
  <c r="F16" i="8"/>
  <c r="F19" i="8"/>
  <c r="F20" i="8"/>
  <c r="F22" i="8"/>
  <c r="F24" i="8"/>
  <c r="F27" i="8"/>
  <c r="F29" i="8"/>
  <c r="F30" i="8"/>
  <c r="F32" i="8"/>
  <c r="F33" i="8"/>
  <c r="F35" i="8"/>
  <c r="F39" i="8"/>
  <c r="F40" i="8"/>
  <c r="F41" i="8"/>
  <c r="F43" i="8"/>
  <c r="F44" i="8"/>
  <c r="F45" i="8"/>
  <c r="F48" i="8"/>
  <c r="F49" i="8"/>
  <c r="F50" i="8"/>
  <c r="F51" i="8"/>
  <c r="F55" i="8"/>
  <c r="F57" i="8"/>
  <c r="F59" i="8"/>
  <c r="F60" i="8"/>
  <c r="F63" i="8"/>
  <c r="F64" i="8"/>
  <c r="F66" i="8"/>
  <c r="F67" i="8"/>
  <c r="F69" i="8"/>
  <c r="F71" i="8"/>
  <c r="F72" i="8"/>
  <c r="F73" i="8"/>
  <c r="F74" i="8"/>
  <c r="F76" i="8"/>
  <c r="F79" i="8"/>
  <c r="F80" i="8"/>
  <c r="F81" i="8"/>
  <c r="F83" i="8"/>
  <c r="F84" i="8"/>
  <c r="F85" i="8"/>
  <c r="F86" i="8"/>
  <c r="F87" i="8"/>
  <c r="F88" i="8"/>
  <c r="F89" i="8"/>
  <c r="F91" i="8"/>
  <c r="F92" i="8"/>
  <c r="F94" i="8"/>
  <c r="F95" i="8"/>
  <c r="F96" i="8"/>
  <c r="F97" i="8"/>
  <c r="F98" i="8"/>
  <c r="F99" i="8"/>
  <c r="F100" i="8"/>
  <c r="F101" i="8"/>
  <c r="F102" i="8"/>
  <c r="F104" i="8"/>
  <c r="F105" i="8"/>
  <c r="F109" i="8"/>
  <c r="F111" i="8"/>
  <c r="F113" i="8"/>
  <c r="F114" i="8"/>
  <c r="F115" i="8"/>
  <c r="F116" i="8"/>
  <c r="F117" i="8"/>
  <c r="F118" i="8"/>
  <c r="F121" i="8"/>
  <c r="F122" i="8"/>
  <c r="F123" i="8"/>
  <c r="F124" i="8"/>
  <c r="F125" i="8"/>
  <c r="F127" i="8"/>
  <c r="F128" i="8"/>
  <c r="F129" i="8"/>
  <c r="F130" i="8"/>
  <c r="F131" i="8"/>
  <c r="F132" i="8"/>
  <c r="F134" i="8"/>
  <c r="F135" i="8"/>
  <c r="F137" i="8"/>
  <c r="F138" i="8"/>
  <c r="F139" i="8"/>
  <c r="F140" i="8"/>
  <c r="F141" i="8"/>
  <c r="F143" i="8"/>
  <c r="F144" i="8"/>
  <c r="F146" i="8"/>
  <c r="F148" i="8"/>
  <c r="F149" i="8"/>
  <c r="F150" i="8"/>
  <c r="F151" i="8"/>
  <c r="F152" i="8"/>
  <c r="F154" i="8"/>
  <c r="F156" i="8"/>
  <c r="F158" i="8"/>
  <c r="F160" i="8"/>
  <c r="E59" i="8"/>
  <c r="D157" i="8"/>
  <c r="F157" i="8" s="1"/>
  <c r="C157" i="8"/>
  <c r="D155" i="8"/>
  <c r="F155" i="8" s="1"/>
  <c r="C155" i="8"/>
  <c r="E154" i="8"/>
  <c r="D153" i="8"/>
  <c r="F153" i="8" s="1"/>
  <c r="C153" i="8"/>
  <c r="E152" i="8"/>
  <c r="E150" i="8"/>
  <c r="E149" i="8"/>
  <c r="E148" i="8"/>
  <c r="D147" i="8"/>
  <c r="F147" i="8" s="1"/>
  <c r="C147" i="8"/>
  <c r="C145" i="8" s="1"/>
  <c r="E144" i="8"/>
  <c r="E143" i="8"/>
  <c r="D142" i="8"/>
  <c r="F142" i="8" s="1"/>
  <c r="C142" i="8"/>
  <c r="E141" i="8"/>
  <c r="E140" i="8"/>
  <c r="E139" i="8"/>
  <c r="E138" i="8"/>
  <c r="E137" i="8"/>
  <c r="D136" i="8"/>
  <c r="F136" i="8" s="1"/>
  <c r="C136" i="8"/>
  <c r="E135" i="8"/>
  <c r="E134" i="8"/>
  <c r="E132" i="8"/>
  <c r="E131" i="8"/>
  <c r="E130" i="8"/>
  <c r="E129" i="8"/>
  <c r="E127" i="8"/>
  <c r="D126" i="8"/>
  <c r="F126" i="8" s="1"/>
  <c r="C126" i="8"/>
  <c r="E125" i="8"/>
  <c r="E124" i="8"/>
  <c r="E123" i="8"/>
  <c r="E122" i="8"/>
  <c r="E121" i="8"/>
  <c r="D120" i="8"/>
  <c r="F120" i="8" s="1"/>
  <c r="C120" i="8"/>
  <c r="E118" i="8"/>
  <c r="E117" i="8"/>
  <c r="E116" i="8"/>
  <c r="E114" i="8"/>
  <c r="E113" i="8"/>
  <c r="D112" i="8"/>
  <c r="F112" i="8" s="1"/>
  <c r="C112" i="8"/>
  <c r="E111" i="8"/>
  <c r="E109" i="8"/>
  <c r="D108" i="8"/>
  <c r="F108" i="8" s="1"/>
  <c r="C108" i="8"/>
  <c r="D103" i="8"/>
  <c r="F103" i="8" s="1"/>
  <c r="C103" i="8"/>
  <c r="E101" i="8"/>
  <c r="E99" i="8"/>
  <c r="E97" i="8"/>
  <c r="E96" i="8"/>
  <c r="D93" i="8"/>
  <c r="F93" i="8" s="1"/>
  <c r="C93" i="8"/>
  <c r="E92" i="8"/>
  <c r="E91" i="8"/>
  <c r="D90" i="8"/>
  <c r="F90" i="8" s="1"/>
  <c r="C90" i="8"/>
  <c r="E89" i="8"/>
  <c r="E88" i="8"/>
  <c r="E85" i="8"/>
  <c r="E83" i="8"/>
  <c r="D82" i="8"/>
  <c r="F82" i="8" s="1"/>
  <c r="C82" i="8"/>
  <c r="E81" i="8"/>
  <c r="E78" i="8" s="1"/>
  <c r="D78" i="8"/>
  <c r="F78" i="8" s="1"/>
  <c r="C78" i="8"/>
  <c r="E76" i="8"/>
  <c r="D75" i="8"/>
  <c r="F75" i="8" s="1"/>
  <c r="C75" i="8"/>
  <c r="E74" i="8"/>
  <c r="E73" i="8"/>
  <c r="E72" i="8"/>
  <c r="E71" i="8"/>
  <c r="E69" i="8"/>
  <c r="D68" i="8"/>
  <c r="F68" i="8" s="1"/>
  <c r="C68" i="8"/>
  <c r="E67" i="8"/>
  <c r="E66" i="8"/>
  <c r="D65" i="8"/>
  <c r="C65" i="8"/>
  <c r="F65" i="8" s="1"/>
  <c r="E63" i="8"/>
  <c r="D62" i="8"/>
  <c r="F62" i="8" s="1"/>
  <c r="C62" i="8"/>
  <c r="D58" i="8"/>
  <c r="D56" i="8" s="1"/>
  <c r="F56" i="8" s="1"/>
  <c r="C58" i="8"/>
  <c r="C56" i="8" s="1"/>
  <c r="E55" i="8"/>
  <c r="D54" i="8"/>
  <c r="F54" i="8" s="1"/>
  <c r="C54" i="8"/>
  <c r="C53" i="8" s="1"/>
  <c r="E51" i="8"/>
  <c r="E50" i="8"/>
  <c r="E49" i="8"/>
  <c r="E48" i="8"/>
  <c r="D47" i="8"/>
  <c r="D46" i="8" s="1"/>
  <c r="F46" i="8" s="1"/>
  <c r="C47" i="8"/>
  <c r="C46" i="8" s="1"/>
  <c r="E45" i="8"/>
  <c r="E44" i="8"/>
  <c r="E43" i="8"/>
  <c r="D42" i="8"/>
  <c r="F42" i="8" s="1"/>
  <c r="C42" i="8"/>
  <c r="E41" i="8"/>
  <c r="E40" i="8"/>
  <c r="E39" i="8"/>
  <c r="D38" i="8"/>
  <c r="F38" i="8" s="1"/>
  <c r="C38" i="8"/>
  <c r="D34" i="8"/>
  <c r="F34" i="8" s="1"/>
  <c r="C34" i="8"/>
  <c r="E32" i="8"/>
  <c r="D31" i="8"/>
  <c r="F31" i="8" s="1"/>
  <c r="C31" i="8"/>
  <c r="E30" i="8"/>
  <c r="C29" i="8"/>
  <c r="E29" i="8" s="1"/>
  <c r="D28" i="8"/>
  <c r="E27" i="8"/>
  <c r="D26" i="8"/>
  <c r="F26" i="8" s="1"/>
  <c r="C26" i="8"/>
  <c r="E24" i="8"/>
  <c r="D23" i="8"/>
  <c r="C23" i="8"/>
  <c r="F23" i="8" s="1"/>
  <c r="E22" i="8"/>
  <c r="D21" i="8"/>
  <c r="F21" i="8" s="1"/>
  <c r="C21" i="8"/>
  <c r="E19" i="8"/>
  <c r="D18" i="8"/>
  <c r="F18" i="8" s="1"/>
  <c r="C18" i="8"/>
  <c r="E15" i="8"/>
  <c r="E14" i="8"/>
  <c r="E13" i="8"/>
  <c r="D12" i="8"/>
  <c r="F12" i="8" s="1"/>
  <c r="C12" i="8"/>
  <c r="C11" i="8" s="1"/>
  <c r="E10" i="8"/>
  <c r="E9" i="8"/>
  <c r="E8" i="8"/>
  <c r="E7" i="8"/>
  <c r="D6" i="8"/>
  <c r="F6" i="8" s="1"/>
  <c r="C6" i="8"/>
  <c r="C5" i="8" s="1"/>
  <c r="F163" i="6"/>
  <c r="F163" i="7"/>
  <c r="D32" i="7"/>
  <c r="F47" i="8" l="1"/>
  <c r="F58" i="8"/>
  <c r="C77" i="8"/>
  <c r="C70" i="8" s="1"/>
  <c r="D77" i="8"/>
  <c r="F77" i="8" s="1"/>
  <c r="C17" i="8"/>
  <c r="E21" i="8"/>
  <c r="C52" i="8"/>
  <c r="C61" i="8"/>
  <c r="E75" i="8"/>
  <c r="E108" i="8"/>
  <c r="E112" i="8"/>
  <c r="D17" i="8"/>
  <c r="E38" i="8"/>
  <c r="D61" i="8"/>
  <c r="E26" i="8"/>
  <c r="E42" i="8"/>
  <c r="E23" i="8"/>
  <c r="D119" i="8"/>
  <c r="E58" i="8"/>
  <c r="C37" i="8"/>
  <c r="C36" i="8" s="1"/>
  <c r="E18" i="8"/>
  <c r="E62" i="8"/>
  <c r="E90" i="8"/>
  <c r="E12" i="8"/>
  <c r="E31" i="8"/>
  <c r="E65" i="8"/>
  <c r="C133" i="8"/>
  <c r="E142" i="8"/>
  <c r="E46" i="8"/>
  <c r="E56" i="8"/>
  <c r="E82" i="8"/>
  <c r="E120" i="8"/>
  <c r="E47" i="8"/>
  <c r="E68" i="8"/>
  <c r="C119" i="8"/>
  <c r="C110" i="8" s="1"/>
  <c r="C107" i="8" s="1"/>
  <c r="C106" i="8" s="1"/>
  <c r="E153" i="8"/>
  <c r="E6" i="8"/>
  <c r="E54" i="8"/>
  <c r="E93" i="8"/>
  <c r="E136" i="8"/>
  <c r="E147" i="8"/>
  <c r="E126" i="8"/>
  <c r="D5" i="8"/>
  <c r="F5" i="8" s="1"/>
  <c r="C28" i="8"/>
  <c r="C25" i="8" s="1"/>
  <c r="D37" i="8"/>
  <c r="F37" i="8" s="1"/>
  <c r="D53" i="8"/>
  <c r="F53" i="8" s="1"/>
  <c r="D133" i="8"/>
  <c r="F133" i="8" s="1"/>
  <c r="D11" i="8"/>
  <c r="D25" i="8"/>
  <c r="F25" i="8" s="1"/>
  <c r="D145" i="8"/>
  <c r="E157" i="6"/>
  <c r="E155" i="6"/>
  <c r="E154" i="6"/>
  <c r="E153" i="6"/>
  <c r="E152" i="6"/>
  <c r="E150" i="6"/>
  <c r="E148" i="6"/>
  <c r="E147" i="6"/>
  <c r="E145" i="6"/>
  <c r="E144" i="6"/>
  <c r="E143" i="6"/>
  <c r="E142" i="6"/>
  <c r="E141" i="6"/>
  <c r="E139" i="6"/>
  <c r="E138" i="6"/>
  <c r="E136" i="6"/>
  <c r="E135" i="6"/>
  <c r="E134" i="6"/>
  <c r="E133" i="6"/>
  <c r="E132" i="6"/>
  <c r="E130" i="6"/>
  <c r="E129" i="6"/>
  <c r="E128" i="6"/>
  <c r="E127" i="6"/>
  <c r="E126" i="6"/>
  <c r="E123" i="6"/>
  <c r="E122" i="6"/>
  <c r="E121" i="6"/>
  <c r="E119" i="6"/>
  <c r="E118" i="6"/>
  <c r="E116" i="6"/>
  <c r="E114" i="6"/>
  <c r="E104" i="6"/>
  <c r="E102" i="6"/>
  <c r="E100" i="6"/>
  <c r="E99" i="6"/>
  <c r="E94" i="6"/>
  <c r="E93" i="6"/>
  <c r="E91" i="6"/>
  <c r="E90" i="6"/>
  <c r="E87" i="6"/>
  <c r="E86" i="6"/>
  <c r="E84" i="6"/>
  <c r="E77" i="6"/>
  <c r="E75" i="6"/>
  <c r="E73" i="6"/>
  <c r="E72" i="6"/>
  <c r="E71" i="6"/>
  <c r="E69" i="6"/>
  <c r="E67" i="6"/>
  <c r="E66" i="6"/>
  <c r="E64" i="6"/>
  <c r="E61" i="6"/>
  <c r="E60" i="6"/>
  <c r="E58" i="6"/>
  <c r="E56" i="6"/>
  <c r="E52" i="6"/>
  <c r="E51" i="6"/>
  <c r="E50" i="6"/>
  <c r="E49" i="6"/>
  <c r="E46" i="6"/>
  <c r="E45" i="6"/>
  <c r="E44" i="6"/>
  <c r="E42" i="6"/>
  <c r="E41" i="6"/>
  <c r="E40" i="6"/>
  <c r="E33" i="6"/>
  <c r="E31" i="6"/>
  <c r="E28" i="6"/>
  <c r="E25" i="6"/>
  <c r="E23" i="6"/>
  <c r="E22" i="6"/>
  <c r="E20" i="6"/>
  <c r="E19" i="6"/>
  <c r="E16" i="6"/>
  <c r="E15" i="6"/>
  <c r="E14" i="6"/>
  <c r="E13" i="6"/>
  <c r="E10" i="6"/>
  <c r="E9" i="6"/>
  <c r="E8" i="6"/>
  <c r="E7" i="6"/>
  <c r="F164" i="7"/>
  <c r="F162" i="7"/>
  <c r="D161" i="7"/>
  <c r="C161" i="7"/>
  <c r="F160" i="7"/>
  <c r="D159" i="7"/>
  <c r="F159" i="7" s="1"/>
  <c r="C159" i="7"/>
  <c r="F158" i="7"/>
  <c r="F157" i="7"/>
  <c r="E156" i="7"/>
  <c r="D156" i="7"/>
  <c r="C156" i="7"/>
  <c r="F155" i="7"/>
  <c r="F154" i="7"/>
  <c r="E154" i="7"/>
  <c r="F153" i="7"/>
  <c r="E153" i="7"/>
  <c r="F152" i="7"/>
  <c r="E152" i="7"/>
  <c r="E151" i="7"/>
  <c r="D151" i="7"/>
  <c r="E150" i="7" s="1"/>
  <c r="C151" i="7"/>
  <c r="F150" i="7"/>
  <c r="C149" i="7"/>
  <c r="F148" i="7"/>
  <c r="F147" i="7"/>
  <c r="E147" i="7"/>
  <c r="F146" i="7"/>
  <c r="E146" i="7"/>
  <c r="D146" i="7"/>
  <c r="C146" i="7"/>
  <c r="F145" i="7"/>
  <c r="F144" i="7"/>
  <c r="E144" i="7"/>
  <c r="F143" i="7"/>
  <c r="E143" i="7"/>
  <c r="F142" i="7"/>
  <c r="E142" i="7"/>
  <c r="F141" i="7"/>
  <c r="E141" i="7"/>
  <c r="E140" i="7"/>
  <c r="D140" i="7"/>
  <c r="D137" i="7" s="1"/>
  <c r="C140" i="7"/>
  <c r="C137" i="7" s="1"/>
  <c r="F139" i="7"/>
  <c r="F138" i="7"/>
  <c r="E138" i="7"/>
  <c r="E137" i="7"/>
  <c r="F136" i="7"/>
  <c r="F135" i="7"/>
  <c r="E135" i="7"/>
  <c r="F134" i="7"/>
  <c r="E134" i="7"/>
  <c r="F133" i="7"/>
  <c r="E133" i="7"/>
  <c r="F132" i="7"/>
  <c r="E132" i="7"/>
  <c r="E131" i="7"/>
  <c r="D131" i="7"/>
  <c r="F131" i="7" s="1"/>
  <c r="C131" i="7"/>
  <c r="F130" i="7"/>
  <c r="F129" i="7"/>
  <c r="E129" i="7"/>
  <c r="F128" i="7"/>
  <c r="E128" i="7"/>
  <c r="F127" i="7"/>
  <c r="E127" i="7"/>
  <c r="F126" i="7"/>
  <c r="E126" i="7"/>
  <c r="E125" i="7"/>
  <c r="D125" i="7"/>
  <c r="F125" i="7" s="1"/>
  <c r="C125" i="7"/>
  <c r="C124" i="7"/>
  <c r="F123" i="7"/>
  <c r="F122" i="7"/>
  <c r="E122" i="7"/>
  <c r="F121" i="7"/>
  <c r="E121" i="7"/>
  <c r="F120" i="7"/>
  <c r="E120" i="7"/>
  <c r="F119" i="7"/>
  <c r="E119" i="7"/>
  <c r="F118" i="7"/>
  <c r="E118" i="7"/>
  <c r="D117" i="7"/>
  <c r="C117" i="7"/>
  <c r="C115" i="7" s="1"/>
  <c r="F116" i="7"/>
  <c r="E116" i="7"/>
  <c r="F114" i="7"/>
  <c r="E114" i="7"/>
  <c r="D113" i="7"/>
  <c r="F113" i="7" s="1"/>
  <c r="C113" i="7"/>
  <c r="F110" i="7"/>
  <c r="F109" i="7"/>
  <c r="F108" i="7"/>
  <c r="D107" i="7"/>
  <c r="C107" i="7"/>
  <c r="C106" i="7" s="1"/>
  <c r="F105" i="7"/>
  <c r="F104" i="7"/>
  <c r="E104" i="7"/>
  <c r="F103" i="7"/>
  <c r="F102" i="7"/>
  <c r="E102" i="7"/>
  <c r="F101" i="7"/>
  <c r="F100" i="7"/>
  <c r="E100" i="7"/>
  <c r="F99" i="7"/>
  <c r="E99" i="7"/>
  <c r="F98" i="7"/>
  <c r="F97" i="7"/>
  <c r="F96" i="7"/>
  <c r="D95" i="7"/>
  <c r="C95" i="7"/>
  <c r="F94" i="7"/>
  <c r="E94" i="7"/>
  <c r="F93" i="7"/>
  <c r="E93" i="7"/>
  <c r="D92" i="7"/>
  <c r="C92" i="7"/>
  <c r="F91" i="7"/>
  <c r="E91" i="7"/>
  <c r="F90" i="7"/>
  <c r="E90" i="7"/>
  <c r="F89" i="7"/>
  <c r="F88" i="7"/>
  <c r="F87" i="7"/>
  <c r="E87" i="7"/>
  <c r="F86" i="7"/>
  <c r="E86" i="7"/>
  <c r="F85" i="7"/>
  <c r="E85" i="7"/>
  <c r="E82" i="7" s="1"/>
  <c r="F84" i="7"/>
  <c r="F83" i="7"/>
  <c r="D82" i="7"/>
  <c r="F82" i="7" s="1"/>
  <c r="C82" i="7"/>
  <c r="F81" i="7"/>
  <c r="D80" i="7"/>
  <c r="C80" i="7"/>
  <c r="F78" i="7"/>
  <c r="E78" i="7"/>
  <c r="D77" i="7"/>
  <c r="F77" i="7" s="1"/>
  <c r="C77" i="7"/>
  <c r="F76" i="7"/>
  <c r="E76" i="7"/>
  <c r="D75" i="7"/>
  <c r="F75" i="7" s="1"/>
  <c r="C75" i="7"/>
  <c r="F74" i="7"/>
  <c r="E74" i="7"/>
  <c r="F73" i="7"/>
  <c r="E73" i="7"/>
  <c r="F72" i="7"/>
  <c r="E72" i="7"/>
  <c r="F70" i="7"/>
  <c r="E70" i="7"/>
  <c r="D69" i="7"/>
  <c r="C69" i="7"/>
  <c r="F68" i="7"/>
  <c r="E68" i="7"/>
  <c r="F67" i="7"/>
  <c r="E67" i="7"/>
  <c r="D66" i="7"/>
  <c r="C66" i="7"/>
  <c r="F65" i="7"/>
  <c r="F64" i="7"/>
  <c r="E64" i="7"/>
  <c r="D63" i="7"/>
  <c r="E63" i="7" s="1"/>
  <c r="C63" i="7"/>
  <c r="F61" i="7"/>
  <c r="F60" i="7"/>
  <c r="E60" i="7"/>
  <c r="D59" i="7"/>
  <c r="C59" i="7"/>
  <c r="E59" i="7" s="1"/>
  <c r="F58" i="7"/>
  <c r="D57" i="7"/>
  <c r="F56" i="7"/>
  <c r="E56" i="7"/>
  <c r="D55" i="7"/>
  <c r="E55" i="7" s="1"/>
  <c r="C55" i="7"/>
  <c r="C54" i="7" s="1"/>
  <c r="F52" i="7"/>
  <c r="E52" i="7"/>
  <c r="F51" i="7"/>
  <c r="E51" i="7"/>
  <c r="F50" i="7"/>
  <c r="E50" i="7"/>
  <c r="F49" i="7"/>
  <c r="E49" i="7"/>
  <c r="D48" i="7"/>
  <c r="C48" i="7"/>
  <c r="C47" i="7" s="1"/>
  <c r="F46" i="7"/>
  <c r="E46" i="7"/>
  <c r="F45" i="7"/>
  <c r="E45" i="7"/>
  <c r="F44" i="7"/>
  <c r="E44" i="7"/>
  <c r="D43" i="7"/>
  <c r="E43" i="7" s="1"/>
  <c r="C43" i="7"/>
  <c r="F42" i="7"/>
  <c r="E42" i="7"/>
  <c r="F41" i="7"/>
  <c r="E41" i="7"/>
  <c r="F40" i="7"/>
  <c r="E40" i="7"/>
  <c r="D39" i="7"/>
  <c r="E39" i="7" s="1"/>
  <c r="C39" i="7"/>
  <c r="F36" i="7"/>
  <c r="F35" i="7"/>
  <c r="D35" i="7"/>
  <c r="C35" i="7"/>
  <c r="F34" i="7"/>
  <c r="F33" i="7"/>
  <c r="E33" i="7"/>
  <c r="C32" i="7"/>
  <c r="F32" i="7" s="1"/>
  <c r="F31" i="7"/>
  <c r="E31" i="7"/>
  <c r="C30" i="7"/>
  <c r="E30" i="7" s="1"/>
  <c r="D29" i="7"/>
  <c r="F28" i="7"/>
  <c r="E28" i="7"/>
  <c r="D27" i="7"/>
  <c r="D26" i="7" s="1"/>
  <c r="C27" i="7"/>
  <c r="F25" i="7"/>
  <c r="E25" i="7"/>
  <c r="D24" i="7"/>
  <c r="F24" i="7" s="1"/>
  <c r="C24" i="7"/>
  <c r="F23" i="7"/>
  <c r="F22" i="7"/>
  <c r="E22" i="7"/>
  <c r="D21" i="7"/>
  <c r="C21" i="7"/>
  <c r="F20" i="7"/>
  <c r="F19" i="7"/>
  <c r="E19" i="7"/>
  <c r="D18" i="7"/>
  <c r="C18" i="7"/>
  <c r="C17" i="7" s="1"/>
  <c r="F16" i="7"/>
  <c r="F15" i="7"/>
  <c r="E15" i="7"/>
  <c r="F14" i="7"/>
  <c r="E14" i="7"/>
  <c r="F13" i="7"/>
  <c r="E13" i="7"/>
  <c r="D12" i="7"/>
  <c r="C12" i="7"/>
  <c r="F10" i="7"/>
  <c r="E10" i="7"/>
  <c r="F9" i="7"/>
  <c r="E9" i="7"/>
  <c r="F8" i="7"/>
  <c r="E8" i="7"/>
  <c r="F7" i="7"/>
  <c r="E7" i="7"/>
  <c r="D6" i="7"/>
  <c r="C6" i="7"/>
  <c r="C5" i="7"/>
  <c r="F164" i="6"/>
  <c r="F162" i="6"/>
  <c r="F160" i="6"/>
  <c r="F158" i="6"/>
  <c r="F157" i="6"/>
  <c r="F155" i="6"/>
  <c r="F154" i="6"/>
  <c r="F153" i="6"/>
  <c r="F152" i="6"/>
  <c r="F150" i="6"/>
  <c r="F148" i="6"/>
  <c r="F147" i="6"/>
  <c r="F145" i="6"/>
  <c r="F144" i="6"/>
  <c r="F143" i="6"/>
  <c r="F142" i="6"/>
  <c r="F141" i="6"/>
  <c r="F139" i="6"/>
  <c r="F138" i="6"/>
  <c r="F136" i="6"/>
  <c r="F135" i="6"/>
  <c r="F134" i="6"/>
  <c r="F133" i="6"/>
  <c r="F132" i="6"/>
  <c r="F130" i="6"/>
  <c r="F129" i="6"/>
  <c r="F128" i="6"/>
  <c r="F127" i="6"/>
  <c r="F126" i="6"/>
  <c r="F123" i="6"/>
  <c r="F122" i="6"/>
  <c r="F121" i="6"/>
  <c r="F120" i="6"/>
  <c r="F119" i="6"/>
  <c r="F118" i="6"/>
  <c r="F116" i="6"/>
  <c r="F114" i="6"/>
  <c r="F110" i="6"/>
  <c r="F109" i="6"/>
  <c r="F108" i="6"/>
  <c r="F105" i="6"/>
  <c r="F104" i="6"/>
  <c r="F103" i="6"/>
  <c r="F102" i="6"/>
  <c r="F101" i="6"/>
  <c r="F100" i="6"/>
  <c r="F99" i="6"/>
  <c r="F98" i="6"/>
  <c r="F97" i="6"/>
  <c r="F96" i="6"/>
  <c r="F94" i="6"/>
  <c r="F93" i="6"/>
  <c r="F91" i="6"/>
  <c r="F90" i="6"/>
  <c r="F89" i="6"/>
  <c r="F88" i="6"/>
  <c r="F87" i="6"/>
  <c r="F86" i="6"/>
  <c r="F84" i="6"/>
  <c r="F83" i="6"/>
  <c r="F82" i="6"/>
  <c r="F80" i="6"/>
  <c r="F77" i="6"/>
  <c r="F75" i="6"/>
  <c r="F73" i="6"/>
  <c r="F72" i="6"/>
  <c r="F71" i="6"/>
  <c r="F69" i="6"/>
  <c r="F67" i="6"/>
  <c r="F66" i="6"/>
  <c r="F64" i="6"/>
  <c r="F61" i="6"/>
  <c r="F60" i="6"/>
  <c r="F58" i="6"/>
  <c r="F56" i="6"/>
  <c r="F52" i="6"/>
  <c r="F51" i="6"/>
  <c r="F50" i="6"/>
  <c r="F49" i="6"/>
  <c r="F46" i="6"/>
  <c r="F45" i="6"/>
  <c r="F44" i="6"/>
  <c r="F42" i="6"/>
  <c r="F41" i="6"/>
  <c r="F40" i="6"/>
  <c r="F36" i="6"/>
  <c r="F34" i="6"/>
  <c r="F33" i="6"/>
  <c r="F31" i="6"/>
  <c r="F28" i="6"/>
  <c r="F25" i="6"/>
  <c r="F23" i="6"/>
  <c r="F22" i="6"/>
  <c r="F20" i="6"/>
  <c r="F19" i="6"/>
  <c r="F16" i="6"/>
  <c r="F15" i="6"/>
  <c r="F14" i="6"/>
  <c r="F13" i="6"/>
  <c r="F10" i="6"/>
  <c r="F9" i="6"/>
  <c r="F8" i="6"/>
  <c r="F7" i="6"/>
  <c r="F117" i="7" l="1"/>
  <c r="F17" i="8"/>
  <c r="D70" i="8"/>
  <c r="F70" i="8" s="1"/>
  <c r="E6" i="7"/>
  <c r="C29" i="7"/>
  <c r="E29" i="7" s="1"/>
  <c r="F30" i="7"/>
  <c r="D54" i="7"/>
  <c r="E54" i="7" s="1"/>
  <c r="F69" i="7"/>
  <c r="F107" i="7"/>
  <c r="E155" i="7"/>
  <c r="C71" i="7"/>
  <c r="C79" i="7"/>
  <c r="E48" i="7"/>
  <c r="D79" i="7"/>
  <c r="E79" i="7" s="1"/>
  <c r="E11" i="8"/>
  <c r="F11" i="8"/>
  <c r="F12" i="7"/>
  <c r="F29" i="7"/>
  <c r="D47" i="7"/>
  <c r="E47" i="7" s="1"/>
  <c r="C62" i="7"/>
  <c r="E145" i="8"/>
  <c r="F145" i="8"/>
  <c r="D110" i="8"/>
  <c r="F110" i="8" s="1"/>
  <c r="F119" i="8"/>
  <c r="F61" i="8"/>
  <c r="F28" i="8"/>
  <c r="E61" i="8"/>
  <c r="E17" i="8"/>
  <c r="C4" i="8"/>
  <c r="C161" i="8" s="1"/>
  <c r="E133" i="8"/>
  <c r="E77" i="8"/>
  <c r="E110" i="8"/>
  <c r="E25" i="8"/>
  <c r="E119" i="8"/>
  <c r="E37" i="8"/>
  <c r="D36" i="8"/>
  <c r="E53" i="8"/>
  <c r="D52" i="8"/>
  <c r="E5" i="8"/>
  <c r="D107" i="8"/>
  <c r="F107" i="8" s="1"/>
  <c r="E28" i="8"/>
  <c r="E92" i="7"/>
  <c r="D149" i="7"/>
  <c r="F149" i="7" s="1"/>
  <c r="C112" i="7"/>
  <c r="C111" i="7" s="1"/>
  <c r="D124" i="7"/>
  <c r="E123" i="7" s="1"/>
  <c r="E95" i="7"/>
  <c r="C11" i="7"/>
  <c r="C38" i="7"/>
  <c r="F38" i="7" s="1"/>
  <c r="F92" i="7"/>
  <c r="F137" i="7"/>
  <c r="D38" i="7"/>
  <c r="D37" i="7" s="1"/>
  <c r="F47" i="7"/>
  <c r="F48" i="7"/>
  <c r="F54" i="7"/>
  <c r="F55" i="7"/>
  <c r="F59" i="7"/>
  <c r="F95" i="7"/>
  <c r="D106" i="7"/>
  <c r="F106" i="7" s="1"/>
  <c r="F151" i="7"/>
  <c r="F156" i="7"/>
  <c r="E12" i="7"/>
  <c r="F21" i="7"/>
  <c r="C57" i="7"/>
  <c r="C53" i="7" s="1"/>
  <c r="F66" i="7"/>
  <c r="E77" i="7"/>
  <c r="F80" i="7"/>
  <c r="E130" i="7"/>
  <c r="F140" i="7"/>
  <c r="E145" i="7"/>
  <c r="F161" i="7"/>
  <c r="F39" i="7"/>
  <c r="F79" i="7"/>
  <c r="D62" i="7"/>
  <c r="E62" i="7" s="1"/>
  <c r="E27" i="7"/>
  <c r="E24" i="7"/>
  <c r="E18" i="7"/>
  <c r="D11" i="7"/>
  <c r="E11" i="7" s="1"/>
  <c r="D5" i="7"/>
  <c r="F6" i="7"/>
  <c r="D17" i="7"/>
  <c r="E21" i="7"/>
  <c r="E32" i="7"/>
  <c r="E66" i="7"/>
  <c r="E69" i="7"/>
  <c r="E75" i="7"/>
  <c r="E113" i="7"/>
  <c r="E117" i="7"/>
  <c r="E124" i="7"/>
  <c r="E136" i="7"/>
  <c r="E139" i="7"/>
  <c r="F18" i="7"/>
  <c r="F27" i="7"/>
  <c r="F43" i="7"/>
  <c r="D53" i="7"/>
  <c r="F63" i="7"/>
  <c r="E148" i="7"/>
  <c r="D71" i="7"/>
  <c r="D151" i="6"/>
  <c r="E36" i="8" l="1"/>
  <c r="F36" i="8"/>
  <c r="E70" i="8"/>
  <c r="F124" i="7"/>
  <c r="C26" i="7"/>
  <c r="D115" i="7"/>
  <c r="E52" i="8"/>
  <c r="F52" i="8"/>
  <c r="D4" i="8"/>
  <c r="E107" i="8"/>
  <c r="D106" i="8"/>
  <c r="F106" i="8" s="1"/>
  <c r="C37" i="7"/>
  <c r="F37" i="7" s="1"/>
  <c r="E115" i="7"/>
  <c r="E57" i="7"/>
  <c r="E38" i="7"/>
  <c r="F57" i="7"/>
  <c r="F62" i="7"/>
  <c r="F11" i="7"/>
  <c r="E5" i="7"/>
  <c r="F5" i="7"/>
  <c r="E71" i="7"/>
  <c r="F71" i="7"/>
  <c r="E17" i="7"/>
  <c r="D4" i="7"/>
  <c r="F17" i="7"/>
  <c r="E53" i="7"/>
  <c r="F53" i="7"/>
  <c r="E37" i="7"/>
  <c r="D112" i="7"/>
  <c r="D111" i="7" s="1"/>
  <c r="C151" i="6"/>
  <c r="F151" i="6" s="1"/>
  <c r="C117" i="6"/>
  <c r="D161" i="6"/>
  <c r="F161" i="6" s="1"/>
  <c r="C161" i="6"/>
  <c r="D159" i="6"/>
  <c r="C159" i="6"/>
  <c r="D156" i="6"/>
  <c r="C156" i="6"/>
  <c r="D149" i="6"/>
  <c r="C146" i="6"/>
  <c r="D140" i="6"/>
  <c r="C140" i="6"/>
  <c r="C131" i="6"/>
  <c r="D125" i="6"/>
  <c r="C125" i="6"/>
  <c r="D117" i="6"/>
  <c r="D113" i="6"/>
  <c r="E113" i="6" s="1"/>
  <c r="C113" i="6"/>
  <c r="D107" i="6"/>
  <c r="F107" i="6" s="1"/>
  <c r="C107" i="6"/>
  <c r="D95" i="6"/>
  <c r="E95" i="6" s="1"/>
  <c r="C95" i="6"/>
  <c r="D92" i="6"/>
  <c r="E92" i="6" s="1"/>
  <c r="C92" i="6"/>
  <c r="D85" i="6"/>
  <c r="C85" i="6"/>
  <c r="D81" i="6"/>
  <c r="C81" i="6"/>
  <c r="D79" i="6"/>
  <c r="C79" i="6"/>
  <c r="D76" i="6"/>
  <c r="C76" i="6"/>
  <c r="D74" i="6"/>
  <c r="C74" i="6"/>
  <c r="D68" i="6"/>
  <c r="C68" i="6"/>
  <c r="D65" i="6"/>
  <c r="E65" i="6" s="1"/>
  <c r="C65" i="6"/>
  <c r="D63" i="6"/>
  <c r="C63" i="6"/>
  <c r="D59" i="6"/>
  <c r="C59" i="6"/>
  <c r="D55" i="6"/>
  <c r="E55" i="6" s="1"/>
  <c r="C55" i="6"/>
  <c r="C54" i="6" s="1"/>
  <c r="D48" i="6"/>
  <c r="C48" i="6"/>
  <c r="C47" i="6" s="1"/>
  <c r="D43" i="6"/>
  <c r="E43" i="6" s="1"/>
  <c r="C43" i="6"/>
  <c r="D39" i="6"/>
  <c r="E39" i="6" s="1"/>
  <c r="C39" i="6"/>
  <c r="D35" i="6"/>
  <c r="F35" i="6" s="1"/>
  <c r="C35" i="6"/>
  <c r="D32" i="6"/>
  <c r="C32" i="6"/>
  <c r="C30" i="6"/>
  <c r="D29" i="6"/>
  <c r="D27" i="6"/>
  <c r="E27" i="6" s="1"/>
  <c r="C27" i="6"/>
  <c r="D24" i="6"/>
  <c r="C24" i="6"/>
  <c r="D21" i="6"/>
  <c r="C21" i="6"/>
  <c r="D18" i="6"/>
  <c r="E18" i="6" s="1"/>
  <c r="C18" i="6"/>
  <c r="D12" i="6"/>
  <c r="C12" i="6"/>
  <c r="D6" i="6"/>
  <c r="E6" i="6" s="1"/>
  <c r="C6" i="6"/>
  <c r="F24" i="6" l="1"/>
  <c r="E24" i="6"/>
  <c r="F63" i="6"/>
  <c r="E63" i="6"/>
  <c r="F76" i="6"/>
  <c r="E76" i="6"/>
  <c r="F12" i="6"/>
  <c r="E12" i="6"/>
  <c r="F21" i="6"/>
  <c r="E21" i="6"/>
  <c r="F32" i="6"/>
  <c r="E32" i="6"/>
  <c r="F48" i="6"/>
  <c r="E48" i="6"/>
  <c r="F59" i="6"/>
  <c r="E59" i="6"/>
  <c r="F74" i="6"/>
  <c r="E74" i="6"/>
  <c r="F85" i="6"/>
  <c r="E85" i="6"/>
  <c r="F117" i="6"/>
  <c r="E117" i="6"/>
  <c r="C4" i="7"/>
  <c r="C165" i="7" s="1"/>
  <c r="E151" i="6"/>
  <c r="F30" i="6"/>
  <c r="E30" i="6"/>
  <c r="E68" i="6"/>
  <c r="D62" i="6"/>
  <c r="F81" i="6"/>
  <c r="E81" i="6"/>
  <c r="F140" i="6"/>
  <c r="E140" i="6"/>
  <c r="F156" i="6"/>
  <c r="E156" i="6"/>
  <c r="E4" i="8"/>
  <c r="F4" i="8"/>
  <c r="E125" i="6"/>
  <c r="F26" i="7"/>
  <c r="E26" i="7"/>
  <c r="D161" i="8"/>
  <c r="E106" i="8"/>
  <c r="F111" i="7"/>
  <c r="E111" i="7"/>
  <c r="F115" i="7"/>
  <c r="F18" i="6"/>
  <c r="F39" i="6"/>
  <c r="F55" i="6"/>
  <c r="F92" i="6"/>
  <c r="F95" i="6"/>
  <c r="F113" i="6"/>
  <c r="F125" i="6"/>
  <c r="F6" i="6"/>
  <c r="F27" i="6"/>
  <c r="F43" i="6"/>
  <c r="F65" i="6"/>
  <c r="F68" i="6"/>
  <c r="F79" i="6"/>
  <c r="F159" i="6"/>
  <c r="F112" i="7"/>
  <c r="E112" i="7"/>
  <c r="D165" i="7"/>
  <c r="E4" i="7"/>
  <c r="F4" i="7"/>
  <c r="C62" i="6"/>
  <c r="F62" i="6" s="1"/>
  <c r="D106" i="6"/>
  <c r="C78" i="6"/>
  <c r="C70" i="6" s="1"/>
  <c r="C38" i="6"/>
  <c r="C37" i="6" s="1"/>
  <c r="C17" i="6"/>
  <c r="C29" i="6"/>
  <c r="C26" i="6" s="1"/>
  <c r="C106" i="6"/>
  <c r="D57" i="6"/>
  <c r="E57" i="6" s="1"/>
  <c r="D78" i="6"/>
  <c r="D54" i="6"/>
  <c r="D47" i="6"/>
  <c r="D11" i="6"/>
  <c r="E11" i="6" s="1"/>
  <c r="D5" i="6"/>
  <c r="C11" i="6"/>
  <c r="D17" i="6"/>
  <c r="D38" i="6"/>
  <c r="C124" i="6"/>
  <c r="C115" i="6" s="1"/>
  <c r="C137" i="6"/>
  <c r="C149" i="6"/>
  <c r="E149" i="6" s="1"/>
  <c r="C5" i="6"/>
  <c r="D26" i="6"/>
  <c r="C57" i="6"/>
  <c r="D131" i="6"/>
  <c r="D146" i="6"/>
  <c r="F78" i="6" l="1"/>
  <c r="E78" i="6"/>
  <c r="F131" i="6"/>
  <c r="E131" i="6"/>
  <c r="F17" i="6"/>
  <c r="E17" i="6"/>
  <c r="F47" i="6"/>
  <c r="E47" i="6"/>
  <c r="F149" i="6"/>
  <c r="E161" i="8"/>
  <c r="F161" i="8"/>
  <c r="E62" i="6"/>
  <c r="E29" i="6"/>
  <c r="F26" i="6"/>
  <c r="E26" i="6"/>
  <c r="F5" i="6"/>
  <c r="E5" i="6"/>
  <c r="F146" i="6"/>
  <c r="E146" i="6"/>
  <c r="F38" i="6"/>
  <c r="E38" i="6"/>
  <c r="F54" i="6"/>
  <c r="E54" i="6"/>
  <c r="F106" i="6"/>
  <c r="F29" i="6"/>
  <c r="F11" i="6"/>
  <c r="F57" i="6"/>
  <c r="E165" i="7"/>
  <c r="F165" i="7"/>
  <c r="D70" i="6"/>
  <c r="D53" i="6"/>
  <c r="E53" i="6" s="1"/>
  <c r="D37" i="6"/>
  <c r="C53" i="6"/>
  <c r="D124" i="6"/>
  <c r="D137" i="6"/>
  <c r="F137" i="6" l="1"/>
  <c r="E137" i="6"/>
  <c r="F124" i="6"/>
  <c r="E124" i="6"/>
  <c r="F37" i="6"/>
  <c r="E37" i="6"/>
  <c r="F70" i="6"/>
  <c r="E70" i="6"/>
  <c r="F53" i="6"/>
  <c r="C4" i="6"/>
  <c r="D115" i="6"/>
  <c r="C112" i="6"/>
  <c r="D4" i="6"/>
  <c r="E4" i="6" l="1"/>
  <c r="F115" i="6"/>
  <c r="E115" i="6"/>
  <c r="F4" i="6"/>
  <c r="C111" i="6"/>
  <c r="D112" i="6"/>
  <c r="F112" i="6" l="1"/>
  <c r="D111" i="6"/>
  <c r="D165" i="6" s="1"/>
  <c r="E112" i="6"/>
  <c r="C165" i="6"/>
  <c r="E165" i="6" s="1"/>
  <c r="E111" i="6" l="1"/>
  <c r="F111" i="6"/>
  <c r="F165" i="6"/>
</calcChain>
</file>

<file path=xl/sharedStrings.xml><?xml version="1.0" encoding="utf-8"?>
<sst xmlns="http://schemas.openxmlformats.org/spreadsheetml/2006/main" count="3740" uniqueCount="383">
  <si>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</si>
  <si>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</si>
  <si>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</si>
  <si>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</si>
  <si>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</si>
  <si>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</si>
  <si>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</si>
  <si>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</si>
  <si>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</si>
  <si>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</si>
  <si>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</si>
  <si>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</si>
  <si>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</si>
  <si>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</si>
  <si>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</si>
  <si>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</si>
  <si>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</si>
  <si>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</si>
  <si>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</si>
  <si>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</si>
  <si>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</si>
  <si>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</si>
  <si>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</si>
  <si>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</si>
  <si>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</si>
  <si>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</si>
  <si>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</si>
  <si>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</si>
  <si>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</si>
  <si>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</si>
  <si>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</si>
  <si>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</si>
  <si>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</si>
  <si>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</si>
  <si>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</si>
  <si>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</si>
  <si>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</si>
  <si>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</si>
  <si>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</si>
  <si>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</si>
  <si>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</si>
  <si>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</si>
  <si>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</si>
  <si>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</si>
  <si>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</si>
  <si>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</si>
  <si>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</si>
  <si>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</si>
  <si>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</si>
  <si>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</si>
  <si>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</si>
  <si>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</si>
  <si>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</si>
  <si>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</si>
  <si>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</si>
  <si>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000  1  09  00000  00  0000  000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</si>
  <si>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</si>
  <si>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</si>
  <si>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</si>
  <si>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</si>
  <si>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</si>
  <si>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</si>
  <si>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</si>
  <si>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</si>
  <si>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000  1  11  05074  00  0000  000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</si>
  <si>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</si>
  <si>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</si>
  <si>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</si>
  <si>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</si>
  <si>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</si>
  <si>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</si>
  <si>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</si>
  <si>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</si>
  <si>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</si>
  <si>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</si>
  <si>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</si>
  <si>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</si>
  <si>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</si>
  <si>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</si>
  <si>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</si>
  <si>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</si>
  <si>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</si>
  <si>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</si>
  <si>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</si>
  <si>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</si>
  <si>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</si>
  <si>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Прочие доходы от оказания платных услуг (работ)</t>
  </si>
  <si>
    <t>901  1  13  01994  04  0004  130</t>
  </si>
  <si>
    <t>908  1  13  01994  04  0004  130</t>
  </si>
  <si>
    <t>00  1  13  02000  00  0000  130</t>
  </si>
  <si>
    <t xml:space="preserve">Доходы от компенсации затрат государства 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</si>
  <si>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</si>
  <si>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</si>
  <si>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</si>
  <si>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</si>
  <si>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906  1  13  02994  04  0001  130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</si>
  <si>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</si>
  <si>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</si>
  <si>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</si>
  <si>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</si>
  <si>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</si>
  <si>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</si>
  <si>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902  1  14  02043  04  0001  410</t>
  </si>
  <si>
    <t>902  1  14  02043  04  0002  410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</si>
  <si>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</si>
  <si>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</si>
  <si>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</si>
  <si>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</si>
  <si>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</si>
  <si>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</si>
  <si>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</si>
  <si>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</si>
  <si>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</si>
  <si>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</si>
  <si>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</si>
  <si>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</si>
  <si>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</si>
  <si>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000  1  16  21040  04  6000  140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</si>
  <si>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</si>
  <si>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188  1  16  21040  04  6000  140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</si>
  <si>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</si>
  <si>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</si>
  <si>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</si>
  <si>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</si>
  <si>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</si>
  <si>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</si>
  <si>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</si>
  <si>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</si>
  <si>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188  1  16 4 3000  01  6000  140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</si>
  <si>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</si>
  <si>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</si>
  <si>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</si>
  <si>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</si>
  <si>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</si>
  <si>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</si>
  <si>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</si>
  <si>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</si>
  <si>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</si>
  <si>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</si>
  <si>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</si>
  <si>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</si>
  <si>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</si>
  <si>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</si>
  <si>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902  1  17  01040  04  0000  180</t>
  </si>
  <si>
    <t>906  1  17  01040  04  0000  180</t>
  </si>
  <si>
    <t>908  1  17  01040  04  0000  180</t>
  </si>
  <si>
    <t>919  1  17  01040  04  0000  180</t>
  </si>
  <si>
    <t>000  1  17  05040  04  0000  180</t>
  </si>
  <si>
    <t>Прочие неналоговые доходы бюджетов городских округов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</si>
  <si>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</si>
  <si>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</si>
  <si>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</si>
  <si>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</si>
  <si>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</si>
  <si>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</si>
  <si>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</si>
  <si>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</si>
  <si>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</si>
  <si>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</si>
  <si>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000  2  02  02999  04  0000  151</t>
  </si>
  <si>
    <t>ПРОЧИЕ субсидии бюджетам городских округов</t>
  </si>
  <si>
    <t>906  2  02  02999  04  0000  151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</si>
  <si>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</si>
  <si>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</si>
  <si>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</si>
  <si>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</si>
  <si>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</si>
  <si>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</si>
  <si>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</si>
  <si>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Субвенции бюджетам городских округов  на оплату  жилищно-коммунальных услуг отдельным категориям граждан</t>
  </si>
  <si>
    <t>901 2  02  03022  04  0000  151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</si>
  <si>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</si>
  <si>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901  2  02  03024  04  0000  151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</si>
  <si>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</si>
  <si>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</si>
  <si>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</si>
  <si>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</si>
  <si>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</si>
  <si>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000  2  02  03999  04  0000  151</t>
  </si>
  <si>
    <t>Прочие субвенции бюджетам городских округов</t>
  </si>
  <si>
    <t>906  2  02  03999  04  0000  151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</si>
  <si>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</si>
  <si>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Субвенции на обеспечение государственных гарантий прав граждан на получение дошкольного образования</t>
  </si>
  <si>
    <t>ИТОГО ДОХОДОВ</t>
  </si>
  <si>
    <t>902  1  11  05012  04  0001  120</t>
  </si>
  <si>
    <t>902  1  11  05012  04  0002  120</t>
  </si>
  <si>
    <t>902  1  11  05024  04  0001  120</t>
  </si>
  <si>
    <t>902  1  14  02043  04  0000  410</t>
  </si>
  <si>
    <t>141  1  16  25050  01  6000  140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</si>
  <si>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</si>
  <si>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  <charset val="204"/>
      </rPr>
      <t>(средства от продажи права на заключение договоров аренды указанных земельных участков)</t>
    </r>
  </si>
  <si>
    <r>
  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  </r>
    <r>
      <rPr>
        <sz val="10"/>
        <color indexed="12"/>
        <rFont val="Times New Roman"/>
        <family val="1"/>
        <charset val="204"/>
      </rPr>
      <t xml:space="preserve"> (доходы, получаемые в виде арендной платы за указанные земельные участки)</t>
    </r>
  </si>
  <si>
    <t xml:space="preserve"> </t>
  </si>
  <si>
    <t>182  1  06  06032  04  0000  110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</si>
  <si>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</si>
  <si>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</si>
  <si>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182  1  06  06042  04  0000  110</t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</si>
  <si>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</si>
  <si>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</si>
  <si>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движимого имущества, находящегося в казне городских округов )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</si>
  <si>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  <charset val="204"/>
      </rPr>
      <t xml:space="preserve">(прочие доходы от оказания платных услуг (работ) </t>
    </r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</si>
  <si>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  <charset val="204"/>
      </rPr>
      <t>(возврат дебиторской задолженности прошлых лет)</t>
    </r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</si>
  <si>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</si>
  <si>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(доходы от реализации объектов нежилого фонда)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</si>
  <si>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(прочие доходы от реализации иного имущества,)</t>
    </r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</si>
  <si>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</si>
  <si>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</si>
  <si>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</si>
  <si>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</si>
  <si>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Сумма бюджетных назначений на 2015 год (в тыс.руб.)</t>
  </si>
  <si>
    <t>902  1  08  07150  01  0000  110</t>
  </si>
  <si>
    <t>Государственная пошлина за выдачу разрешения на установку рекламной конструкции</t>
  </si>
  <si>
    <t>182  1  16  90040  04  6000  140</t>
  </si>
  <si>
    <t>192  1  16  90040  04  6000  140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</si>
  <si>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</si>
  <si>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</si>
  <si>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</si>
  <si>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000  2  19  04000  04  0000  151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</si>
  <si>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</si>
  <si>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901  2  19  04000  04  0000  151</t>
  </si>
  <si>
    <t>906  2  19  04000  04  0000  151</t>
  </si>
  <si>
    <t>908  2  19  04000  04  0000  151</t>
  </si>
  <si>
    <t>908  2  18  04010  04  0000  180</t>
  </si>
  <si>
    <t>Отклонения от плана +/-</t>
  </si>
  <si>
    <t>901  2  02  02088  04  0002  151</t>
  </si>
  <si>
    <t>901  2  02  02089  04  0002  151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</si>
  <si>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</si>
  <si>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</si>
  <si>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901  2  02  02999  04  0000  151</t>
  </si>
  <si>
    <t>Субсидии на организацию и осуществление мероприятий по работе с молодежью в 2015 году, предоставление которых предусмотрено государственной программой Свердловской области «Развитие физической культуры, спорта и молодежной политики в Свердловской области до 2020 года"</t>
  </si>
  <si>
    <t xml:space="preserve">Субсидии на разработку документации по планировке территории, представление которых предусмотрено государственной программой Свердловской области «Реализация основных направлений государственной политики в строительном комплексе до 2020 года» </t>
  </si>
  <si>
    <t>Субсидии на подготовку молодых граждан к военной службе в 2015 году, предоставление которых предусмотрено государственной программой Свердловской области «Развитие физической культуры, спорта и молодежной политики в Свердловской области до 2020 года"</t>
  </si>
  <si>
    <t>Субсидии на капитальный ремонт, приведение в соответствии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</si>
  <si>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000  2  02  04000  00 0000  151</t>
  </si>
  <si>
    <t>ИНЫЕ МЕЖБЮДЖЕТНЫЕ ТРАНСФЕРТЫ</t>
  </si>
  <si>
    <t>000  2  02  04999  04  0000  151</t>
  </si>
  <si>
    <t>Прочие межбюджетные трансферты передаваемые бюджетам городских округов</t>
  </si>
  <si>
    <t>901  2  02  04999  04  0000  151</t>
  </si>
  <si>
    <t>Иные межбюджетные трансферты на организацию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Свердловской области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</si>
  <si>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</si>
  <si>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</si>
  <si>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</si>
  <si>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</si>
  <si>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</si>
  <si>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ЗАДОЛЖЕННОСТЬ И ПЕРЕРАСЧЕТЫ ПО ОТМЕНЕННЫМ НАЛОГАМ, СБОРАМ И ИНЫМ ОБЯЗАТЕЛЬНЫМ ПЛАТЕЖАМ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</si>
  <si>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</si>
  <si>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</si>
  <si>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00  1  16  08000  00  0000  140</t>
  </si>
  <si>
    <t>076  1  16  35020  04 6000  140</t>
  </si>
  <si>
    <t>000  1  16 4 3000  01  6000  140</t>
  </si>
  <si>
    <t>901  2  02  02009  04  0000  151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</si>
  <si>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</si>
  <si>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901  2  02  02077  04  0000  151</t>
  </si>
  <si>
    <t>Субсидии из областного бюджета на реконструкцию стадиона при МКОУ ДОД "ДЮСШ" п. Цементный</t>
  </si>
  <si>
    <t>Субсидии на организацию мероприятий по охране окружающей среды и природопользованию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</si>
  <si>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</si>
  <si>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901  2  02  04081  04  0000  151</t>
  </si>
  <si>
    <t>Межбюджетные трансферты, передаваемые бюджетам гоордских округов на финансовое обеспечение мероприятий повременному  социально-бытовому  обустройству лиц, вынужденно покинувших территорию Украины и находящихся в пунктах временного размещения</t>
  </si>
  <si>
    <t>901  2  18  04010  04  0000  180</t>
  </si>
  <si>
    <t>000  2  02  02077  04  0000  151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</si>
  <si>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</si>
  <si>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106  1  16  25050  01  6000  140</t>
  </si>
  <si>
    <t>100  1  03  02230  01  0000  110</t>
  </si>
  <si>
    <t>100  1  03  02240  01  0000  110</t>
  </si>
  <si>
    <t>100  1  03  02250  01  0000  110</t>
  </si>
  <si>
    <t>100  1  03  02260  01  0000  110</t>
  </si>
  <si>
    <t>000  1  16  25020  01  0000  140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</si>
  <si>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</si>
  <si>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017  1  16  25020  01  0000  140</t>
  </si>
  <si>
    <t>000  1  16  25050  01  0000  140</t>
  </si>
  <si>
    <t>017  1  16  25050  01  0000  140</t>
  </si>
  <si>
    <t>000  1  16  25060  01  6000  140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</si>
  <si>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</si>
  <si>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017  1  16  90040  04  0000  140</t>
  </si>
  <si>
    <t>029  1  16  90040  04  0000  140</t>
  </si>
  <si>
    <t>906  2  02  04999  04  0000  151</t>
  </si>
  <si>
    <t>Межбюджетные трансферты, из резервного фонда Правительства Свердловской области на приобретение информационных стендов для общеобразовательной школы поселка Цементный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</si>
  <si>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</si>
  <si>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</si>
  <si>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</si>
  <si>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906  2  07  04050  04  0000  180</t>
  </si>
  <si>
    <t>Cубсидии на улучшение жилищных условий граждан, предоставление которых предусмотрено государственной программой Свердловской области «Развитие жилищно - коммунального хозяйства и повышение энергетической эффективности в Свердловской области до 2020 года" (на переселение граждан из жилых помещений, признанных непригодными для проживания)</t>
  </si>
  <si>
    <t>Исполнение бюджета Невьянского городского округа по состоянию на 01.06.2015 г.</t>
  </si>
  <si>
    <t>906  2  02  02215  00  0000  151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</si>
  <si>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</si>
  <si>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Cубсидии, предоставление которых предусмотрено государственной программой Свердловской области «Развитие транспорта, дорожного хозяйства, связи и информационных технологий Свердловской области до 2020 года" </t>
  </si>
  <si>
    <t>Межбюджетные трансферты, из резервного фонда Правительства Свердловской области на приобретение cмотровых витрин для общеобразовательной школы поселка Цементный</t>
  </si>
  <si>
    <t>908  2  02  04999  04  0000  151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</si>
  <si>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</si>
  <si>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</si>
  <si>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</si>
  <si>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Сумма фактического поступления на 01.06.2015г. (в тыс.руб.)</t>
  </si>
  <si>
    <t>902  1  14  02042  04  0000  410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</si>
  <si>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</si>
  <si>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901  2  02  02085  04  0000  151</t>
  </si>
  <si>
    <t xml:space="preserve"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
</t>
  </si>
  <si>
    <t>Исполнение бюджета Невьянского городского округа по состоянию на 01.07.2015 г.</t>
  </si>
  <si>
    <t>Сумма фактического поступления на 01.07.2015 г. (в тыс.руб.)</t>
  </si>
  <si>
    <t>Сумма фактического поступления на 01.08.2015 г. (в тыс.руб.)</t>
  </si>
  <si>
    <t>141  1  16  25060  01  6000  140</t>
  </si>
  <si>
    <t>Субсидии на развитие материально-технической базы муниципальных учреждений дополнительного образования детей-детско-юношеских спортивных школ и специализированных детско-юношеских спортивных школ олимпийского резерва</t>
  </si>
  <si>
    <t>906  2  02  02999 04  0000  151</t>
  </si>
  <si>
    <t>Межбюджетные трансферты, из резервного фонда Правительства Свердловской области на приобретение смотровых витрин для общеобразовательной школы поселка Цементный</t>
  </si>
  <si>
    <t>Межбюджетные трансферты, из резервного фонда Правительства Свердловской области на приобретение электрического фортепиано длм МАДОУ детского сада № 36 "Радуга"</t>
  </si>
  <si>
    <t>Исполнение бюджета Невьянского городского округа по состоянию на 01.08.2015 г.</t>
  </si>
  <si>
    <t>Сумма фактического поступления на 01.09.2015 г. (в тыс.руб.)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</si>
  <si>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</si>
  <si>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</si>
  <si>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005  1  16  90040  04  0000  140</t>
  </si>
  <si>
    <t>902  1  16  90040  04  0000  140</t>
  </si>
  <si>
    <t>Субсидии , предоставление которых предусмотрено государственной программой  Свердловской области «Развитие физической культуры, спорта и молодежной политики в Свердловской области до 2020 года", между муниципальными образованиями в 2015 году на предоставление социальных выплат молодым семьям на приобретение (строительство) жилья</t>
  </si>
  <si>
    <t>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животных, их лечению, защите населения от болезней, общих для человека и животных, в части регулирования численности безнадзорных собак</t>
  </si>
  <si>
    <t>906  2  02  04025  04  0000  151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</si>
  <si>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</si>
  <si>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Межбюджетные трансферты, передаваемые бюджетам городских округов на финансовое обеспечение мероприятий повременному  социально-бытовому  обустройству лиц, вынужденно покинувших территорию Украины и находящихся в пунктах временного размещения</t>
  </si>
  <si>
    <t>Иные межбюджетные трансферты, предоставление которых предусмотрено государственной программой Свердловской области "Развитие транспорта, дорожного хозяйства, связи и информационных технологий Свердловской области до 2022 года", между муниципальными образованиями, расположенными на территории Свердловской области, в 2015 году на строительство, реконструкцию, капитальный ремонт, ремонт автомобильных дорог общего пользования местного значения в рамках подпрограммы "Развитие и обеспечение сохранности сети автомобильных дорог на территории Свердловской области"</t>
  </si>
  <si>
    <t>Исполнение бюджета Невьянского городского округа по состоянию на 01.09.2015 г.</t>
  </si>
  <si>
    <t>Исполнение бюджета Невьянского городского округа по состоянию на 01.10.2015 г.</t>
  </si>
  <si>
    <t>Сумма фактического поступления на 01.10.2015 г. (в тыс.руб.)</t>
  </si>
  <si>
    <t>318  1  16  90040  04  6000  140</t>
  </si>
  <si>
    <t>906  2  02  02051  04  0000  151</t>
  </si>
  <si>
    <t>Субсидии на проведение мероприятий по формированию в Свердловской области общеобразовательных организаций, в которых созданы условия для инклюзивного образования детей инвалидов в 2015 году (федеральные)</t>
  </si>
  <si>
    <t>Субсидии на проведение мероприятий по формированию в Свердловской области общеобразовательных организаций, в которых созданы условия для инклюзивного образования детей инвалидов в 2015 году (областные)</t>
  </si>
  <si>
    <t>Иные межбюджетные трансферты из резевного фонда Правительства Свердловской области на капитальный ремонт тепловых сетей (магистральная сеть от котельной "Романовская") в городе Невьянске и замену тепловой сети и сети горячего водоснабжения от котельной к жилым домам в пос. Вересковый</t>
  </si>
  <si>
    <t>901  2  02  02051  04  0000  151</t>
  </si>
  <si>
    <t>Субсидии, предоставление которых предусмотрено государственной программой  Свердловской области «Развитие физической культуры, спорта и молодежной политики в Свердловской области до 2020 года", между муниципальными образованиями в 2015 году на предоставление социальных выплат молодым семьям на приобретение (строительство) жилья</t>
  </si>
  <si>
    <t xml:space="preserve">   </t>
  </si>
  <si>
    <t>Исполнение бюджета Невьянского городского округа по состоянию на 01.11.2015 г.</t>
  </si>
  <si>
    <t>Сумма фактического поступления на 01.11.2015 г. (в тыс.руб.)</t>
  </si>
  <si>
    <t>048  1  12  01050  01  6000  120</t>
  </si>
  <si>
    <t>Плата за иные виды негативного воздействия на окружающую среду</t>
  </si>
  <si>
    <t>000  2  02  02051  04  0000  151</t>
  </si>
  <si>
    <t>Субсидии бюджетам на реализацию федеральных целевых программ</t>
  </si>
  <si>
    <t>906  2  18  04020  04  0000  180</t>
  </si>
  <si>
    <t>Доходы бюджетов городских округов от возврата автономными учреждениями остатков субсидий прошлых лет</t>
  </si>
  <si>
    <t>000  2  18  04000  04  0000  180</t>
  </si>
  <si>
    <t>Сумма фактического поступления на 01.12.2015 г. (в тыс.руб.)</t>
  </si>
  <si>
    <t>908  2 02 04041 04 0000 151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</si>
  <si>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</t>
  </si>
  <si>
    <t xml:space="preserve">               Исполнение бюджета Невьянского городского округа по состоянию        на 01.12.2015 г.</t>
  </si>
  <si>
    <t>Сумма фактического поступления на 01.01.2016 г. (в тыс.руб.)</t>
  </si>
  <si>
    <t>901  2  18  04020  04  0000  180</t>
  </si>
  <si>
    <t xml:space="preserve">    Исполнение бюджета Невьянского городского округа по состоянию        на 01.01.2016 г.</t>
  </si>
  <si>
    <t>192  1  16 4 3000  01  6000  140</t>
  </si>
  <si>
    <t>Исполнение бюджета Невьянского городского округа по состоянию на 01.02.2016 г.</t>
  </si>
  <si>
    <t>Рост, снижение (+, -) в тыс. руб.</t>
  </si>
  <si>
    <t>182  1  05  01 000  00  0000  110</t>
  </si>
  <si>
    <t xml:space="preserve"> Налог, взимаемый в связи с применением упрощенной системы налогообложения</t>
  </si>
  <si>
    <t>182  1  05  01  011  01  0000  110</t>
  </si>
  <si>
    <t>Налог, взимаемый с налогоплательщиков, выбравших в качестве объекта налогообложения доходы</t>
  </si>
  <si>
    <t>182  1  05  01  021  01  0000  110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</si>
  <si>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</si>
  <si>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182  1  05  01  050  01  0000  110</t>
  </si>
  <si>
    <t>Минимальный налог, зачисляемый в бюджеты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</si>
  <si>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</si>
  <si>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321  1  16 4 3000  01  6000  140</t>
  </si>
  <si>
    <t>901  2  02  03007  04  0000  151</t>
  </si>
  <si>
    <t>Субвенции бюджетам городских округов  на составление (изменение) списков кандидатов в присяжные заседатели федеральных судов общей юрисдикции в Российской Федерации</t>
  </si>
  <si>
    <t>901 2  02  03121  04  0000  151</t>
  </si>
  <si>
    <t>Субвенции бюджетам городских округов  на проведение Всероссийской сельскохозяйственной переписи в 2016 году</t>
  </si>
  <si>
    <t>906  2  18  04010  04  0000  180</t>
  </si>
  <si>
    <t>908  2  18  04020  04  0000  180</t>
  </si>
  <si>
    <t>Исполнение бюджета Невьянского городского округа по состоянию на 01.03.2016 г.</t>
  </si>
  <si>
    <t>Сумма бюджетных назначений на 2016 год (в тыс.руб.)</t>
  </si>
  <si>
    <t>Сумма фактического поступления на 01.02.2016 г. (в тыс.руб.)</t>
  </si>
  <si>
    <t>Сумма фактического поступления на 01.03.2016 г. (в тыс.руб.)</t>
  </si>
  <si>
    <t>Исполнение бюджета Невьянского городского округа по состоянию на 01.04.2016 г.</t>
  </si>
  <si>
    <t>Сумма фактического поступления на 01.04.2016 г. (в тыс.руб.)</t>
  </si>
  <si>
    <t>182  1  05  01  012  01  3000  110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</si>
  <si>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 года)</t>
  </si>
  <si>
    <t>188  1  16  08010  01  6000  140</t>
  </si>
  <si>
    <t>027  1  16  90040  04  0000  140</t>
  </si>
  <si>
    <t>901 2 02 02009 04 0000 151</t>
  </si>
  <si>
    <t>901  2  02  02216  04  0000  151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</si>
  <si>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</si>
  <si>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Исполнение бюджета Невьянского городского округа по состоянию на 01.05.2016 г.</t>
  </si>
  <si>
    <t>Сумма фактического поступления на 01.05.2016 г. (в тыс.руб.)</t>
  </si>
  <si>
    <t xml:space="preserve">  </t>
  </si>
  <si>
    <t>902  1  14  02042  04  0000  440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</si>
  <si>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</si>
  <si>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141  1  16  25050  01  0000  140</t>
  </si>
  <si>
    <t xml:space="preserve">901  2  02  02051  04  0000  151 </t>
  </si>
  <si>
    <t>Субсидии бюджетам городских округов на реализацию федеральных целевых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</si>
</sst>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0.000"/>
    <numFmt numFmtId="166" formatCode="0.00000"/>
    <numFmt numFmtId="167" formatCode="0.0"/>
    <numFmt numFmtId="168" formatCode="#,##0.00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</cellStyleXfs>
  <cellXfs count="204">
    <xf numFmtId="0" fontId="0" fillId="0" borderId="0" xfId="0"/>
    <xf numFmtId="0" fontId="4" fillId="0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 wrapText="1"/>
    </xf>
    <xf numFmtId="0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3" applyFont="1" applyBorder="1" applyAlignment="1">
      <alignment vertical="top" wrapText="1"/>
    </xf>
    <xf numFmtId="4" fontId="4" fillId="0" borderId="1" xfId="3" applyNumberFormat="1" applyFont="1" applyBorder="1" applyAlignment="1">
      <alignment horizontal="center"/>
    </xf>
    <xf numFmtId="2" fontId="4" fillId="0" borderId="2" xfId="3" applyNumberFormat="1" applyFont="1" applyBorder="1" applyAlignment="1">
      <alignment horizontal="center"/>
    </xf>
    <xf numFmtId="0" fontId="4" fillId="0" borderId="2" xfId="3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5" fillId="0" borderId="1" xfId="3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/>
    </xf>
    <xf numFmtId="0" fontId="4" fillId="0" borderId="1" xfId="1" applyFont="1" applyBorder="1" applyAlignment="1">
      <alignment horizontal="justify" vertical="top"/>
    </xf>
    <xf numFmtId="0" fontId="5" fillId="0" borderId="1" xfId="3" applyFont="1" applyBorder="1" applyAlignment="1">
      <alignment horizontal="justify"/>
    </xf>
    <xf numFmtId="0" fontId="5" fillId="0" borderId="1" xfId="3" applyFont="1" applyBorder="1" applyAlignment="1">
      <alignment wrapText="1"/>
    </xf>
    <xf numFmtId="0" fontId="5" fillId="0" borderId="1" xfId="3" applyFont="1" applyBorder="1" applyAlignment="1">
      <alignment horizontal="justify" wrapText="1"/>
    </xf>
    <xf numFmtId="4" fontId="5" fillId="0" borderId="1" xfId="3" applyNumberFormat="1" applyFont="1" applyBorder="1" applyAlignment="1">
      <alignment horizontal="center"/>
    </xf>
    <xf numFmtId="0" fontId="0" fillId="0" borderId="0" xfId="0"/>
    <xf numFmtId="0" fontId="4" fillId="0" borderId="1" xfId="3" applyFont="1" applyBorder="1" applyAlignment="1">
      <alignment vertical="top"/>
    </xf>
    <xf numFmtId="0" fontId="5" fillId="0" borderId="1" xfId="3" applyFont="1" applyBorder="1" applyAlignment="1">
      <alignment horizontal="justify" vertical="top"/>
    </xf>
    <xf numFmtId="2" fontId="5" fillId="0" borderId="1" xfId="3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 wrapText="1"/>
    </xf>
    <xf numFmtId="0" fontId="4" fillId="0" borderId="1" xfId="3" applyFont="1" applyBorder="1" applyAlignment="1">
      <alignment horizontal="justify" vertical="top"/>
    </xf>
    <xf numFmtId="0" fontId="4" fillId="0" borderId="1" xfId="3" applyFont="1" applyBorder="1" applyAlignment="1">
      <alignment horizontal="justify" vertical="top" wrapText="1"/>
    </xf>
    <xf numFmtId="2" fontId="4" fillId="0" borderId="1" xfId="3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 wrapText="1"/>
    </xf>
    <xf numFmtId="0" fontId="5" fillId="0" borderId="1" xfId="3" applyFont="1" applyBorder="1" applyAlignment="1">
      <alignment horizontal="justify" vertical="top" wrapText="1"/>
    </xf>
    <xf numFmtId="2" fontId="5" fillId="0" borderId="2" xfId="3" applyNumberFormat="1" applyFont="1" applyBorder="1" applyAlignment="1">
      <alignment horizontal="center" wrapText="1"/>
    </xf>
    <xf numFmtId="0" fontId="5" fillId="0" borderId="1" xfId="3" applyFont="1" applyBorder="1" applyAlignment="1">
      <alignment vertical="top"/>
    </xf>
    <xf numFmtId="2" fontId="5" fillId="0" borderId="1" xfId="3" applyNumberFormat="1" applyFont="1" applyBorder="1" applyAlignment="1">
      <alignment horizontal="center" vertical="top" wrapText="1"/>
    </xf>
    <xf numFmtId="0" fontId="8" fillId="0" borderId="1" xfId="3" applyFont="1" applyBorder="1" applyAlignment="1">
      <alignment horizontal="justify" vertical="top"/>
    </xf>
    <xf numFmtId="2" fontId="8" fillId="0" borderId="1" xfId="3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top" wrapText="1"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167" fontId="6" fillId="0" borderId="1" xfId="0" applyNumberFormat="1" applyFont="1" applyBorder="1" applyAlignment="1">
      <alignment horizontal="center"/>
    </xf>
    <xf numFmtId="0" fontId="4" fillId="0" borderId="1" xfId="4" applyFont="1" applyBorder="1" applyAlignment="1">
      <alignment vertical="top"/>
    </xf>
    <xf numFmtId="0" fontId="8" fillId="0" borderId="1" xfId="3" applyFont="1" applyBorder="1" applyAlignment="1">
      <alignment vertical="top"/>
    </xf>
    <xf numFmtId="0" fontId="4" fillId="0" borderId="4" xfId="6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0" fontId="4" fillId="0" borderId="4" xfId="7" applyFont="1" applyBorder="1" applyAlignment="1">
      <alignment horizontal="justify" vertical="top"/>
    </xf>
    <xf numFmtId="0" fontId="4" fillId="0" borderId="4" xfId="6" applyFont="1" applyBorder="1" applyAlignment="1">
      <alignment horizontal="justify" vertical="top"/>
    </xf>
    <xf numFmtId="2" fontId="8" fillId="0" borderId="1" xfId="3" applyNumberFormat="1" applyFont="1" applyBorder="1" applyAlignment="1">
      <alignment horizontal="center"/>
    </xf>
    <xf numFmtId="2" fontId="6" fillId="0" borderId="1" xfId="0" applyNumberFormat="1" applyFont="1" applyBorder="1"/>
    <xf numFmtId="0" fontId="11" fillId="0" borderId="1" xfId="3" applyFont="1" applyBorder="1" applyAlignment="1">
      <alignment vertical="top"/>
    </xf>
    <xf numFmtId="0" fontId="11" fillId="0" borderId="1" xfId="3" applyFont="1" applyBorder="1" applyAlignment="1">
      <alignment horizontal="justify" vertical="top" wrapText="1"/>
    </xf>
    <xf numFmtId="2" fontId="11" fillId="0" borderId="1" xfId="3" applyNumberFormat="1" applyFont="1" applyBorder="1" applyAlignment="1">
      <alignment horizontal="center" wrapText="1"/>
    </xf>
    <xf numFmtId="2" fontId="11" fillId="0" borderId="1" xfId="3" applyNumberFormat="1" applyFont="1" applyBorder="1" applyAlignment="1">
      <alignment horizontal="center"/>
    </xf>
    <xf numFmtId="2" fontId="12" fillId="0" borderId="1" xfId="0" applyNumberFormat="1" applyFont="1" applyBorder="1"/>
    <xf numFmtId="0" fontId="13" fillId="0" borderId="1" xfId="1" applyFont="1" applyBorder="1" applyAlignment="1">
      <alignment vertical="top" wrapText="1"/>
    </xf>
    <xf numFmtId="0" fontId="13" fillId="0" borderId="1" xfId="1" applyFont="1" applyBorder="1" applyAlignment="1">
      <alignment vertical="top"/>
    </xf>
    <xf numFmtId="164" fontId="13" fillId="0" borderId="1" xfId="1" applyNumberFormat="1" applyFont="1" applyFill="1" applyBorder="1" applyAlignment="1">
      <alignment vertical="top" wrapText="1"/>
    </xf>
    <xf numFmtId="0" fontId="13" fillId="0" borderId="1" xfId="1" applyFont="1" applyFill="1" applyBorder="1" applyAlignment="1">
      <alignment vertical="top" wrapText="1"/>
    </xf>
    <xf numFmtId="2" fontId="12" fillId="0" borderId="1" xfId="0" applyNumberFormat="1" applyFont="1" applyBorder="1" applyAlignment="1">
      <alignment horizontal="center"/>
    </xf>
    <xf numFmtId="0" fontId="5" fillId="0" borderId="2" xfId="3" applyFont="1" applyBorder="1" applyAlignment="1">
      <alignment horizontal="justify"/>
    </xf>
    <xf numFmtId="0" fontId="4" fillId="0" borderId="4" xfId="3" applyFont="1" applyBorder="1" applyAlignment="1">
      <alignment horizontal="justify" vertical="top"/>
    </xf>
    <xf numFmtId="0" fontId="4" fillId="2" borderId="4" xfId="5" applyFont="1" applyFill="1" applyBorder="1" applyAlignment="1">
      <alignment vertical="top" wrapText="1"/>
    </xf>
    <xf numFmtId="0" fontId="8" fillId="0" borderId="4" xfId="3" applyFont="1" applyBorder="1" applyAlignment="1">
      <alignment horizontal="justify" vertical="top"/>
    </xf>
    <xf numFmtId="0" fontId="4" fillId="2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11" fillId="0" borderId="1" xfId="3" applyFont="1" applyBorder="1" applyAlignment="1">
      <alignment horizontal="justify" vertical="top"/>
    </xf>
    <xf numFmtId="0" fontId="11" fillId="0" borderId="1" xfId="3" applyNumberFormat="1" applyFont="1" applyBorder="1" applyAlignment="1">
      <alignment horizontal="justify" vertical="top" wrapText="1"/>
    </xf>
    <xf numFmtId="4" fontId="11" fillId="0" borderId="1" xfId="3" applyNumberFormat="1" applyFont="1" applyBorder="1" applyAlignment="1">
      <alignment horizontal="center"/>
    </xf>
    <xf numFmtId="0" fontId="4" fillId="0" borderId="1" xfId="3" applyNumberFormat="1" applyFont="1" applyBorder="1" applyAlignment="1">
      <alignment horizontal="justify" vertical="top" wrapText="1"/>
    </xf>
    <xf numFmtId="0" fontId="11" fillId="0" borderId="1" xfId="0" applyNumberFormat="1" applyFont="1" applyFill="1" applyBorder="1" applyAlignment="1">
      <alignment vertical="top" wrapText="1"/>
    </xf>
    <xf numFmtId="0" fontId="5" fillId="0" borderId="2" xfId="3" applyFont="1" applyBorder="1" applyAlignment="1">
      <alignment horizontal="justify" wrapText="1"/>
    </xf>
    <xf numFmtId="166" fontId="8" fillId="0" borderId="1" xfId="3" applyNumberFormat="1" applyFont="1" applyBorder="1" applyAlignment="1">
      <alignment horizontal="center" wrapText="1"/>
    </xf>
    <xf numFmtId="165" fontId="11" fillId="0" borderId="1" xfId="3" applyNumberFormat="1" applyFont="1" applyBorder="1" applyAlignment="1">
      <alignment horizontal="center" wrapText="1"/>
    </xf>
    <xf numFmtId="167" fontId="4" fillId="0" borderId="1" xfId="3" applyNumberFormat="1" applyFont="1" applyBorder="1" applyAlignment="1">
      <alignment horizontal="center" wrapText="1"/>
    </xf>
    <xf numFmtId="2" fontId="4" fillId="3" borderId="1" xfId="3" applyNumberFormat="1" applyFont="1" applyFill="1" applyBorder="1" applyAlignment="1">
      <alignment horizontal="center"/>
    </xf>
    <xf numFmtId="2" fontId="4" fillId="0" borderId="1" xfId="3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2" fontId="4" fillId="2" borderId="1" xfId="3" applyNumberFormat="1" applyFont="1" applyFill="1" applyBorder="1" applyAlignment="1">
      <alignment horizontal="center"/>
    </xf>
    <xf numFmtId="2" fontId="5" fillId="2" borderId="1" xfId="3" applyNumberFormat="1" applyFont="1" applyFill="1" applyBorder="1" applyAlignment="1">
      <alignment horizontal="center"/>
    </xf>
    <xf numFmtId="2" fontId="4" fillId="2" borderId="1" xfId="3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Border="1" applyAlignment="1">
      <alignment horizontal="center"/>
    </xf>
    <xf numFmtId="0" fontId="8" fillId="0" borderId="1" xfId="3" applyFont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/>
    </xf>
    <xf numFmtId="165" fontId="4" fillId="0" borderId="1" xfId="3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2" fontId="14" fillId="0" borderId="1" xfId="0" applyNumberFormat="1" applyFont="1" applyBorder="1"/>
    <xf numFmtId="2" fontId="15" fillId="0" borderId="1" xfId="0" applyNumberFormat="1" applyFont="1" applyBorder="1"/>
    <xf numFmtId="166" fontId="4" fillId="0" borderId="1" xfId="3" applyNumberFormat="1" applyFont="1" applyFill="1" applyBorder="1" applyAlignment="1">
      <alignment horizontal="center"/>
    </xf>
    <xf numFmtId="165" fontId="4" fillId="0" borderId="1" xfId="3" applyNumberFormat="1" applyFont="1" applyBorder="1" applyAlignment="1">
      <alignment horizontal="center"/>
    </xf>
    <xf numFmtId="166" fontId="5" fillId="0" borderId="1" xfId="3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justify" vertical="center"/>
    </xf>
    <xf numFmtId="0" fontId="16" fillId="0" borderId="1" xfId="0" applyFont="1" applyBorder="1" applyAlignment="1">
      <alignment horizontal="justify" vertical="top"/>
    </xf>
    <xf numFmtId="0" fontId="0" fillId="0" borderId="0" xfId="0" applyFont="1"/>
    <xf numFmtId="0" fontId="11" fillId="0" borderId="4" xfId="7" applyFont="1" applyBorder="1" applyAlignment="1">
      <alignment horizontal="justify" vertical="top"/>
    </xf>
    <xf numFmtId="0" fontId="17" fillId="0" borderId="0" xfId="0" applyFont="1"/>
    <xf numFmtId="2" fontId="4" fillId="2" borderId="1" xfId="0" applyNumberFormat="1" applyFont="1" applyFill="1" applyBorder="1" applyAlignment="1">
      <alignment horizontal="center"/>
    </xf>
    <xf numFmtId="165" fontId="4" fillId="2" borderId="1" xfId="3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8" fillId="0" borderId="1" xfId="3" applyNumberFormat="1" applyFont="1" applyBorder="1" applyAlignment="1">
      <alignment horizontal="center" wrapText="1"/>
    </xf>
    <xf numFmtId="165" fontId="4" fillId="0" borderId="1" xfId="3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justify" vertical="top"/>
    </xf>
    <xf numFmtId="0" fontId="3" fillId="0" borderId="0" xfId="1" applyFont="1" applyAlignment="1">
      <alignment horizontal="center" wrapText="1"/>
    </xf>
    <xf numFmtId="0" fontId="6" fillId="0" borderId="1" xfId="0" applyFont="1" applyBorder="1" applyAlignment="1">
      <alignment horizontal="justify" vertical="center"/>
    </xf>
    <xf numFmtId="0" fontId="13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17" fillId="0" borderId="1" xfId="0" applyNumberFormat="1" applyFont="1" applyBorder="1"/>
    <xf numFmtId="2" fontId="18" fillId="0" borderId="1" xfId="0" applyNumberFormat="1" applyFont="1" applyBorder="1"/>
    <xf numFmtId="2" fontId="4" fillId="0" borderId="1" xfId="3" applyNumberFormat="1" applyFont="1" applyFill="1" applyBorder="1" applyAlignment="1">
      <alignment horizontal="center"/>
    </xf>
    <xf numFmtId="0" fontId="13" fillId="0" borderId="1" xfId="1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/>
    </xf>
    <xf numFmtId="0" fontId="5" fillId="0" borderId="1" xfId="3" applyFont="1" applyBorder="1" applyAlignment="1">
      <alignment horizontal="center" wrapText="1"/>
    </xf>
    <xf numFmtId="0" fontId="4" fillId="0" borderId="1" xfId="3" applyFont="1" applyBorder="1" applyAlignment="1">
      <alignment horizontal="center"/>
    </xf>
    <xf numFmtId="0" fontId="4" fillId="0" borderId="1" xfId="3" applyFont="1" applyBorder="1" applyAlignment="1">
      <alignment horizontal="center" wrapText="1"/>
    </xf>
    <xf numFmtId="4" fontId="19" fillId="2" borderId="1" xfId="0" applyNumberFormat="1" applyFont="1" applyFill="1" applyBorder="1" applyAlignment="1">
      <alignment horizontal="center" shrinkToFit="1"/>
    </xf>
    <xf numFmtId="0" fontId="4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5" fillId="2" borderId="1" xfId="3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center" shrinkToFit="1"/>
    </xf>
    <xf numFmtId="4" fontId="5" fillId="2" borderId="1" xfId="3" applyNumberFormat="1" applyFont="1" applyFill="1" applyBorder="1" applyAlignment="1">
      <alignment horizontal="center"/>
    </xf>
    <xf numFmtId="4" fontId="4" fillId="2" borderId="1" xfId="3" applyNumberFormat="1" applyFont="1" applyFill="1" applyBorder="1" applyAlignment="1">
      <alignment horizontal="center"/>
    </xf>
    <xf numFmtId="0" fontId="4" fillId="0" borderId="2" xfId="3" applyFont="1" applyBorder="1" applyAlignment="1">
      <alignment horizontal="center" wrapText="1"/>
    </xf>
    <xf numFmtId="0" fontId="5" fillId="0" borderId="2" xfId="3" applyFont="1" applyBorder="1" applyAlignment="1">
      <alignment horizontal="center"/>
    </xf>
    <xf numFmtId="2" fontId="5" fillId="2" borderId="2" xfId="3" applyNumberFormat="1" applyFont="1" applyFill="1" applyBorder="1" applyAlignment="1">
      <alignment horizontal="center" wrapText="1"/>
    </xf>
    <xf numFmtId="0" fontId="4" fillId="2" borderId="1" xfId="4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3" applyFont="1" applyBorder="1" applyAlignment="1">
      <alignment horizontal="left" wrapText="1"/>
    </xf>
    <xf numFmtId="0" fontId="4" fillId="0" borderId="1" xfId="3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4" fillId="2" borderId="1" xfId="0" applyNumberFormat="1" applyFont="1" applyFill="1" applyBorder="1" applyAlignment="1">
      <alignment horizontal="left" wrapText="1"/>
    </xf>
    <xf numFmtId="0" fontId="4" fillId="0" borderId="1" xfId="3" applyNumberFormat="1" applyFont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5" fillId="0" borderId="1" xfId="3" applyNumberFormat="1" applyFont="1" applyBorder="1" applyAlignment="1">
      <alignment horizontal="left" wrapText="1"/>
    </xf>
    <xf numFmtId="0" fontId="4" fillId="0" borderId="1" xfId="3" applyFont="1" applyBorder="1" applyAlignment="1">
      <alignment horizontal="left"/>
    </xf>
    <xf numFmtId="0" fontId="4" fillId="0" borderId="2" xfId="3" applyFont="1" applyBorder="1" applyAlignment="1">
      <alignment horizontal="left" wrapText="1"/>
    </xf>
    <xf numFmtId="0" fontId="5" fillId="0" borderId="2" xfId="3" applyFont="1" applyBorder="1" applyAlignment="1">
      <alignment horizontal="left" wrapText="1"/>
    </xf>
    <xf numFmtId="0" fontId="5" fillId="0" borderId="1" xfId="3" applyFont="1" applyBorder="1" applyAlignment="1">
      <alignment horizontal="left"/>
    </xf>
    <xf numFmtId="0" fontId="4" fillId="2" borderId="4" xfId="5" applyFont="1" applyFill="1" applyBorder="1" applyAlignment="1">
      <alignment horizontal="left" wrapText="1"/>
    </xf>
    <xf numFmtId="0" fontId="8" fillId="0" borderId="1" xfId="3" applyFont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4" fontId="13" fillId="2" borderId="1" xfId="1" applyNumberFormat="1" applyFont="1" applyFill="1" applyBorder="1" applyAlignment="1">
      <alignment vertical="top" wrapText="1"/>
    </xf>
    <xf numFmtId="3" fontId="5" fillId="2" borderId="1" xfId="1" applyNumberFormat="1" applyFont="1" applyFill="1" applyBorder="1" applyAlignment="1">
      <alignment horizontal="center"/>
    </xf>
    <xf numFmtId="2" fontId="0" fillId="0" borderId="0" xfId="0" applyNumberFormat="1"/>
    <xf numFmtId="4" fontId="5" fillId="2" borderId="1" xfId="3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5" fillId="2" borderId="2" xfId="3" applyNumberFormat="1" applyFont="1" applyFill="1" applyBorder="1" applyAlignment="1">
      <alignment horizontal="center" wrapText="1"/>
    </xf>
    <xf numFmtId="0" fontId="4" fillId="2" borderId="1" xfId="3" applyFont="1" applyFill="1" applyBorder="1" applyAlignment="1">
      <alignment vertical="top"/>
    </xf>
    <xf numFmtId="0" fontId="4" fillId="2" borderId="1" xfId="3" applyFont="1" applyFill="1" applyBorder="1" applyAlignment="1">
      <alignment horizontal="justify" vertical="top"/>
    </xf>
    <xf numFmtId="4" fontId="21" fillId="2" borderId="1" xfId="0" applyNumberFormat="1" applyFont="1" applyFill="1" applyBorder="1" applyAlignment="1">
      <alignment horizontal="center"/>
    </xf>
    <xf numFmtId="0" fontId="4" fillId="2" borderId="4" xfId="3" applyFont="1" applyFill="1" applyBorder="1" applyAlignment="1">
      <alignment horizontal="justify" vertical="top"/>
    </xf>
    <xf numFmtId="0" fontId="4" fillId="2" borderId="1" xfId="4" applyFont="1" applyFill="1" applyBorder="1" applyAlignment="1">
      <alignment vertical="top"/>
    </xf>
    <xf numFmtId="4" fontId="8" fillId="2" borderId="1" xfId="3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justify" vertical="top"/>
    </xf>
    <xf numFmtId="0" fontId="5" fillId="2" borderId="1" xfId="3" applyFont="1" applyFill="1" applyBorder="1" applyAlignment="1">
      <alignment vertical="top"/>
    </xf>
    <xf numFmtId="0" fontId="5" fillId="2" borderId="1" xfId="3" applyFont="1" applyFill="1" applyBorder="1" applyAlignment="1">
      <alignment horizontal="justify" vertical="top"/>
    </xf>
    <xf numFmtId="4" fontId="0" fillId="2" borderId="0" xfId="0" applyNumberFormat="1" applyFill="1"/>
    <xf numFmtId="0" fontId="4" fillId="2" borderId="4" xfId="5" applyNumberFormat="1" applyFont="1" applyFill="1" applyBorder="1" applyAlignment="1">
      <alignment vertical="top" wrapText="1"/>
    </xf>
    <xf numFmtId="0" fontId="24" fillId="2" borderId="1" xfId="1" applyFont="1" applyFill="1" applyBorder="1" applyAlignment="1">
      <alignment vertical="top" wrapText="1"/>
    </xf>
    <xf numFmtId="4" fontId="24" fillId="2" borderId="1" xfId="1" applyNumberFormat="1" applyFont="1" applyFill="1" applyBorder="1" applyAlignment="1">
      <alignment vertical="top" wrapText="1"/>
    </xf>
    <xf numFmtId="0" fontId="12" fillId="2" borderId="1" xfId="1" applyFont="1" applyFill="1" applyBorder="1" applyAlignment="1">
      <alignment horizontal="center" vertical="top" wrapText="1"/>
    </xf>
    <xf numFmtId="3" fontId="12" fillId="2" borderId="1" xfId="1" applyNumberFormat="1" applyFont="1" applyFill="1" applyBorder="1" applyAlignment="1">
      <alignment horizontal="center"/>
    </xf>
    <xf numFmtId="2" fontId="12" fillId="2" borderId="1" xfId="3" applyNumberFormat="1" applyFont="1" applyFill="1" applyBorder="1" applyAlignment="1">
      <alignment horizontal="center"/>
    </xf>
    <xf numFmtId="4" fontId="12" fillId="2" borderId="1" xfId="3" applyNumberFormat="1" applyFont="1" applyFill="1" applyBorder="1" applyAlignment="1">
      <alignment horizontal="center"/>
    </xf>
    <xf numFmtId="2" fontId="6" fillId="2" borderId="1" xfId="3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shrinkToFit="1"/>
    </xf>
    <xf numFmtId="2" fontId="12" fillId="2" borderId="1" xfId="3" applyNumberFormat="1" applyFont="1" applyFill="1" applyBorder="1" applyAlignment="1">
      <alignment horizontal="center" wrapText="1"/>
    </xf>
    <xf numFmtId="4" fontId="12" fillId="2" borderId="1" xfId="3" applyNumberFormat="1" applyFont="1" applyFill="1" applyBorder="1" applyAlignment="1">
      <alignment horizontal="center" wrapText="1"/>
    </xf>
    <xf numFmtId="4" fontId="6" fillId="2" borderId="1" xfId="3" applyNumberFormat="1" applyFont="1" applyFill="1" applyBorder="1" applyAlignment="1">
      <alignment horizontal="center"/>
    </xf>
    <xf numFmtId="2" fontId="6" fillId="2" borderId="2" xfId="3" applyNumberFormat="1" applyFont="1" applyFill="1" applyBorder="1" applyAlignment="1">
      <alignment horizontal="center"/>
    </xf>
    <xf numFmtId="2" fontId="12" fillId="2" borderId="2" xfId="3" applyNumberFormat="1" applyFont="1" applyFill="1" applyBorder="1" applyAlignment="1">
      <alignment horizontal="center" wrapText="1"/>
    </xf>
    <xf numFmtId="168" fontId="12" fillId="2" borderId="2" xfId="3" applyNumberFormat="1" applyFont="1" applyFill="1" applyBorder="1" applyAlignment="1">
      <alignment horizontal="center" wrapText="1"/>
    </xf>
    <xf numFmtId="2" fontId="6" fillId="2" borderId="1" xfId="3" applyNumberFormat="1" applyFont="1" applyFill="1" applyBorder="1" applyAlignment="1">
      <alignment horizontal="center" wrapText="1"/>
    </xf>
    <xf numFmtId="0" fontId="4" fillId="2" borderId="4" xfId="6" applyFont="1" applyFill="1" applyBorder="1" applyAlignment="1">
      <alignment horizontal="justify" vertical="top" wrapText="1"/>
    </xf>
    <xf numFmtId="0" fontId="4" fillId="2" borderId="4" xfId="7" applyFont="1" applyFill="1" applyBorder="1" applyAlignment="1">
      <alignment horizontal="justify" vertical="top"/>
    </xf>
    <xf numFmtId="167" fontId="23" fillId="0" borderId="0" xfId="0" applyNumberFormat="1" applyFont="1"/>
    <xf numFmtId="0" fontId="23" fillId="0" borderId="0" xfId="0" applyFont="1"/>
    <xf numFmtId="2" fontId="15" fillId="2" borderId="1" xfId="3" applyNumberFormat="1" applyFont="1" applyFill="1" applyBorder="1" applyAlignment="1">
      <alignment horizontal="center" wrapText="1"/>
    </xf>
    <xf numFmtId="4" fontId="15" fillId="2" borderId="1" xfId="3" applyNumberFormat="1" applyFont="1" applyFill="1" applyBorder="1" applyAlignment="1">
      <alignment horizontal="center" wrapText="1"/>
    </xf>
    <xf numFmtId="167" fontId="6" fillId="2" borderId="1" xfId="3" applyNumberFormat="1" applyFont="1" applyFill="1" applyBorder="1" applyAlignment="1">
      <alignment horizontal="center" wrapText="1"/>
    </xf>
    <xf numFmtId="0" fontId="22" fillId="2" borderId="0" xfId="0" applyFont="1" applyFill="1"/>
    <xf numFmtId="0" fontId="3" fillId="0" borderId="0" xfId="1" applyFont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3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center" wrapText="1"/>
    </xf>
    <xf numFmtId="0" fontId="0" fillId="0" borderId="3" xfId="0" applyBorder="1" applyAlignment="1"/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workbookViewId="0">
      <selection activeCell="C6" sqref="C6"/>
    </sheetView>
  </sheetViews>
  <sheetFormatPr defaultRowHeight="15" x14ac:dyDescent="0.25"/>
  <cols>
    <col min="1" max="1" width="27.28515625" bestFit="1" customWidth="1"/>
    <col min="2" max="2" width="34" customWidth="1"/>
    <col min="3" max="3" width="10.28515625" customWidth="1"/>
    <col min="4" max="4" width="12.28515625" customWidth="1"/>
    <col min="5" max="5" width="11.42578125" customWidth="1"/>
    <col min="6" max="6" width="10.85546875" customWidth="1"/>
  </cols>
  <sheetData>
    <row r="1" spans="1:6" ht="18" x14ac:dyDescent="0.25">
      <c r="A1" s="199" t="s">
        <v>344</v>
      </c>
      <c r="B1" s="199"/>
      <c r="C1" s="199"/>
      <c r="D1" s="199"/>
      <c r="E1" s="199"/>
      <c r="F1" s="199"/>
    </row>
    <row r="2" spans="1:6" ht="60" x14ac:dyDescent="0.25">
      <c r="A2" s="57" t="s">
        <v>0</v>
      </c>
      <c r="B2" s="58" t="s">
        <v>1</v>
      </c>
      <c r="C2" s="57" t="s">
        <v>363</v>
      </c>
      <c r="D2" s="59" t="s">
        <v>364</v>
      </c>
      <c r="E2" s="60" t="s">
        <v>2</v>
      </c>
      <c r="F2" s="117" t="s">
        <v>345</v>
      </c>
    </row>
    <row r="3" spans="1:6" x14ac:dyDescent="0.25">
      <c r="A3" s="2">
        <v>1</v>
      </c>
      <c r="B3" s="2">
        <v>2</v>
      </c>
      <c r="C3" s="3">
        <v>3</v>
      </c>
      <c r="D3" s="4">
        <v>5</v>
      </c>
      <c r="E3" s="5">
        <v>7</v>
      </c>
      <c r="F3" s="5">
        <v>9</v>
      </c>
    </row>
    <row r="4" spans="1:6" ht="26.25" x14ac:dyDescent="0.25">
      <c r="A4" s="118" t="s">
        <v>3</v>
      </c>
      <c r="B4" s="138" t="s">
        <v>4</v>
      </c>
      <c r="C4" s="22">
        <f>SUM(C5+C11+C17+C30+C36+C39+C41+C51+C57+C67+C76+C105)</f>
        <v>556123.5</v>
      </c>
      <c r="D4" s="83">
        <f>SUM(D5+D11+D17+D30+D36+D39+D41+D51+D57+D67+D76+D105)</f>
        <v>27857.9</v>
      </c>
      <c r="E4" s="22">
        <f>SUM(D4*100/C4)</f>
        <v>5.0093009915962909</v>
      </c>
      <c r="F4" s="61">
        <f>D4-C4</f>
        <v>-528265.6</v>
      </c>
    </row>
    <row r="5" spans="1:6" x14ac:dyDescent="0.25">
      <c r="A5" s="118" t="s">
        <v>5</v>
      </c>
      <c r="B5" s="138" t="s">
        <v>6</v>
      </c>
      <c r="C5" s="22">
        <f>SUM(C6)</f>
        <v>396148</v>
      </c>
      <c r="D5" s="83">
        <f>SUM(D6)</f>
        <v>17597.770000000004</v>
      </c>
      <c r="E5" s="22">
        <f>SUM(D5*100/C5)</f>
        <v>4.4422210890879175</v>
      </c>
      <c r="F5" s="61">
        <f t="shared" ref="F5:F68" si="0">D5-C5</f>
        <v>-378550.23</v>
      </c>
    </row>
    <row r="6" spans="1:6" x14ac:dyDescent="0.25">
      <c r="A6" s="118" t="s">
        <v>7</v>
      </c>
      <c r="B6" s="138" t="s">
        <v>8</v>
      </c>
      <c r="C6" s="22">
        <f>SUM(C7:C10)</f>
        <v>396148</v>
      </c>
      <c r="D6" s="83">
        <f t="shared" ref="D6" si="1">SUM(D7:D10)</f>
        <v>17597.770000000004</v>
      </c>
      <c r="E6" s="22">
        <f>SUM(D6*100/C6)</f>
        <v>4.4422210890879175</v>
      </c>
      <c r="F6" s="61">
        <f t="shared" si="0"/>
        <v>-378550.23</v>
      </c>
    </row>
    <row r="7" spans="1:6" ht="102.75" x14ac:dyDescent="0.25">
      <c r="A7" s="120" t="s">
        <v>9</v>
      </c>
      <c r="B7" s="139" t="s">
        <v>10</v>
      </c>
      <c r="C7" s="26">
        <v>388570</v>
      </c>
      <c r="D7" s="122">
        <v>17212.080000000002</v>
      </c>
      <c r="E7" s="26">
        <f t="shared" ref="E7:E68" si="2">SUM(D7*100/C7)</f>
        <v>4.4295956970430046</v>
      </c>
      <c r="F7" s="61">
        <f t="shared" si="0"/>
        <v>-371357.92</v>
      </c>
    </row>
    <row r="8" spans="1:6" ht="141" x14ac:dyDescent="0.25">
      <c r="A8" s="120" t="s">
        <v>11</v>
      </c>
      <c r="B8" s="139" t="s">
        <v>12</v>
      </c>
      <c r="C8" s="26">
        <v>547</v>
      </c>
      <c r="D8" s="122">
        <v>156.59</v>
      </c>
      <c r="E8" s="26">
        <f t="shared" si="2"/>
        <v>28.627056672760514</v>
      </c>
      <c r="F8" s="61">
        <f t="shared" si="0"/>
        <v>-390.40999999999997</v>
      </c>
    </row>
    <row r="9" spans="1:6" ht="64.5" x14ac:dyDescent="0.25">
      <c r="A9" s="120" t="s">
        <v>13</v>
      </c>
      <c r="B9" s="139" t="s">
        <v>14</v>
      </c>
      <c r="C9" s="26">
        <v>1846</v>
      </c>
      <c r="D9" s="122">
        <v>71.33</v>
      </c>
      <c r="E9" s="26">
        <f t="shared" si="2"/>
        <v>3.8640303358613219</v>
      </c>
      <c r="F9" s="61">
        <f t="shared" si="0"/>
        <v>-1774.67</v>
      </c>
    </row>
    <row r="10" spans="1:6" ht="120" customHeight="1" x14ac:dyDescent="0.25">
      <c r="A10" s="120" t="s">
        <v>15</v>
      </c>
      <c r="B10" s="139" t="s">
        <v>16</v>
      </c>
      <c r="C10" s="26">
        <v>5185</v>
      </c>
      <c r="D10" s="122">
        <v>157.77000000000001</v>
      </c>
      <c r="E10" s="26">
        <f t="shared" si="2"/>
        <v>3.0428158148505307</v>
      </c>
      <c r="F10" s="61">
        <f t="shared" si="0"/>
        <v>-5027.2299999999996</v>
      </c>
    </row>
    <row r="11" spans="1:6" ht="51.75" x14ac:dyDescent="0.25">
      <c r="A11" s="118" t="s">
        <v>17</v>
      </c>
      <c r="B11" s="138" t="s">
        <v>18</v>
      </c>
      <c r="C11" s="22">
        <f>SUM(C12)</f>
        <v>13275.5</v>
      </c>
      <c r="D11" s="83">
        <f>SUM(D12)</f>
        <v>966.92000000000007</v>
      </c>
      <c r="E11" s="22">
        <f t="shared" si="2"/>
        <v>7.2834921471884302</v>
      </c>
      <c r="F11" s="61">
        <f t="shared" si="0"/>
        <v>-12308.58</v>
      </c>
    </row>
    <row r="12" spans="1:6" ht="39" x14ac:dyDescent="0.25">
      <c r="A12" s="118" t="s">
        <v>19</v>
      </c>
      <c r="B12" s="138" t="s">
        <v>20</v>
      </c>
      <c r="C12" s="22">
        <f>SUM(C13:C16)</f>
        <v>13275.5</v>
      </c>
      <c r="D12" s="83">
        <f t="shared" ref="D12" si="3">SUM(D13:D16)</f>
        <v>966.92000000000007</v>
      </c>
      <c r="E12" s="22">
        <f t="shared" si="2"/>
        <v>7.2834921471884302</v>
      </c>
      <c r="F12" s="61">
        <f t="shared" si="0"/>
        <v>-12308.58</v>
      </c>
    </row>
    <row r="13" spans="1:6" ht="90" x14ac:dyDescent="0.25">
      <c r="A13" s="123" t="s">
        <v>21</v>
      </c>
      <c r="B13" s="155" t="s">
        <v>22</v>
      </c>
      <c r="C13" s="26">
        <v>4710.5</v>
      </c>
      <c r="D13" s="122">
        <v>367.2</v>
      </c>
      <c r="E13" s="26">
        <f t="shared" si="2"/>
        <v>7.7953508120157098</v>
      </c>
      <c r="F13" s="61">
        <f t="shared" si="0"/>
        <v>-4343.3</v>
      </c>
    </row>
    <row r="14" spans="1:6" ht="128.25" x14ac:dyDescent="0.25">
      <c r="A14" s="123" t="s">
        <v>23</v>
      </c>
      <c r="B14" s="155" t="s">
        <v>24</v>
      </c>
      <c r="C14" s="26">
        <v>72</v>
      </c>
      <c r="D14" s="122">
        <v>5.95</v>
      </c>
      <c r="E14" s="26">
        <f t="shared" si="2"/>
        <v>8.2638888888888893</v>
      </c>
      <c r="F14" s="61">
        <f t="shared" si="0"/>
        <v>-66.05</v>
      </c>
    </row>
    <row r="15" spans="1:6" ht="102.75" x14ac:dyDescent="0.25">
      <c r="A15" s="124" t="s">
        <v>25</v>
      </c>
      <c r="B15" s="155" t="s">
        <v>26</v>
      </c>
      <c r="C15" s="26">
        <v>10281</v>
      </c>
      <c r="D15" s="122">
        <v>641.32000000000005</v>
      </c>
      <c r="E15" s="26">
        <f t="shared" si="2"/>
        <v>6.237914599747107</v>
      </c>
      <c r="F15" s="61">
        <f t="shared" si="0"/>
        <v>-9639.68</v>
      </c>
    </row>
    <row r="16" spans="1:6" ht="102.75" x14ac:dyDescent="0.25">
      <c r="A16" s="123" t="s">
        <v>27</v>
      </c>
      <c r="B16" s="155" t="s">
        <v>28</v>
      </c>
      <c r="C16" s="26">
        <v>-1788</v>
      </c>
      <c r="D16" s="122">
        <v>-47.55</v>
      </c>
      <c r="E16" s="26">
        <f t="shared" si="2"/>
        <v>2.6593959731543624</v>
      </c>
      <c r="F16" s="61">
        <f t="shared" si="0"/>
        <v>1740.45</v>
      </c>
    </row>
    <row r="17" spans="1:6" ht="26.25" x14ac:dyDescent="0.25">
      <c r="A17" s="118" t="s">
        <v>239</v>
      </c>
      <c r="B17" s="138" t="s">
        <v>240</v>
      </c>
      <c r="C17" s="22">
        <f>SUM(C22+C25+C28+C18)</f>
        <v>23089.5</v>
      </c>
      <c r="D17" s="83">
        <f>SUM(D22+D25+D28+D18)</f>
        <v>4082.69</v>
      </c>
      <c r="E17" s="22">
        <f t="shared" si="2"/>
        <v>17.682019965785315</v>
      </c>
      <c r="F17" s="61">
        <f t="shared" si="0"/>
        <v>-19006.810000000001</v>
      </c>
    </row>
    <row r="18" spans="1:6" ht="39" x14ac:dyDescent="0.25">
      <c r="A18" s="118" t="s">
        <v>346</v>
      </c>
      <c r="B18" s="138" t="s">
        <v>347</v>
      </c>
      <c r="C18" s="22">
        <f>SUM(C19:C21)</f>
        <v>3690</v>
      </c>
      <c r="D18" s="83">
        <f>SUM(D19:D21)</f>
        <v>101.49</v>
      </c>
      <c r="E18" s="26">
        <f t="shared" si="2"/>
        <v>2.7504065040650407</v>
      </c>
      <c r="F18" s="61">
        <f t="shared" si="0"/>
        <v>-3588.51</v>
      </c>
    </row>
    <row r="19" spans="1:6" ht="51.75" x14ac:dyDescent="0.25">
      <c r="A19" s="120" t="s">
        <v>348</v>
      </c>
      <c r="B19" s="139" t="s">
        <v>349</v>
      </c>
      <c r="C19" s="26">
        <v>1618</v>
      </c>
      <c r="D19" s="122">
        <v>41.63</v>
      </c>
      <c r="E19" s="26">
        <f t="shared" si="2"/>
        <v>2.572929542645241</v>
      </c>
      <c r="F19" s="61">
        <f t="shared" si="0"/>
        <v>-1576.37</v>
      </c>
    </row>
    <row r="20" spans="1:6" ht="64.5" x14ac:dyDescent="0.25">
      <c r="A20" s="120" t="s">
        <v>350</v>
      </c>
      <c r="B20" s="139" t="s">
        <v>351</v>
      </c>
      <c r="C20" s="26">
        <v>1006</v>
      </c>
      <c r="D20" s="122">
        <v>53.73</v>
      </c>
      <c r="E20" s="26">
        <f t="shared" si="2"/>
        <v>5.3409542743538765</v>
      </c>
      <c r="F20" s="61">
        <f t="shared" si="0"/>
        <v>-952.27</v>
      </c>
    </row>
    <row r="21" spans="1:6" ht="39" x14ac:dyDescent="0.25">
      <c r="A21" s="120" t="s">
        <v>352</v>
      </c>
      <c r="B21" s="139" t="s">
        <v>353</v>
      </c>
      <c r="C21" s="26">
        <v>1066</v>
      </c>
      <c r="D21" s="122">
        <v>6.13</v>
      </c>
      <c r="E21" s="26">
        <f t="shared" si="2"/>
        <v>0.575046904315197</v>
      </c>
      <c r="F21" s="61">
        <f t="shared" si="0"/>
        <v>-1059.8699999999999</v>
      </c>
    </row>
    <row r="22" spans="1:6" ht="26.25" x14ac:dyDescent="0.25">
      <c r="A22" s="118" t="s">
        <v>29</v>
      </c>
      <c r="B22" s="138" t="s">
        <v>31</v>
      </c>
      <c r="C22" s="23">
        <f>SUM(C23:C24)</f>
        <v>16931</v>
      </c>
      <c r="D22" s="125">
        <f t="shared" ref="D22" si="4">SUM(D23:D24)</f>
        <v>3872.79</v>
      </c>
      <c r="E22" s="22">
        <f t="shared" si="2"/>
        <v>22.873959010099817</v>
      </c>
      <c r="F22" s="61">
        <f t="shared" si="0"/>
        <v>-13058.21</v>
      </c>
    </row>
    <row r="23" spans="1:6" ht="26.25" x14ac:dyDescent="0.25">
      <c r="A23" s="120" t="s">
        <v>30</v>
      </c>
      <c r="B23" s="139" t="s">
        <v>31</v>
      </c>
      <c r="C23" s="26">
        <v>16931</v>
      </c>
      <c r="D23" s="122">
        <v>3872.79</v>
      </c>
      <c r="E23" s="26">
        <f t="shared" si="2"/>
        <v>22.873959010099817</v>
      </c>
      <c r="F23" s="61">
        <f t="shared" si="0"/>
        <v>-13058.21</v>
      </c>
    </row>
    <row r="24" spans="1:6" ht="51.75" x14ac:dyDescent="0.25">
      <c r="A24" s="120" t="s">
        <v>32</v>
      </c>
      <c r="B24" s="139" t="s">
        <v>33</v>
      </c>
      <c r="C24" s="26">
        <v>0</v>
      </c>
      <c r="D24" s="126">
        <v>0</v>
      </c>
      <c r="E24" s="26"/>
      <c r="F24" s="61">
        <f t="shared" si="0"/>
        <v>0</v>
      </c>
    </row>
    <row r="25" spans="1:6" x14ac:dyDescent="0.25">
      <c r="A25" s="118" t="s">
        <v>34</v>
      </c>
      <c r="B25" s="138" t="s">
        <v>35</v>
      </c>
      <c r="C25" s="23">
        <f>SUM(C26:C27)</f>
        <v>18.5</v>
      </c>
      <c r="D25" s="125">
        <f>SUM(D26:D27)</f>
        <v>10.130000000000001</v>
      </c>
      <c r="E25" s="22">
        <f t="shared" si="2"/>
        <v>54.756756756756765</v>
      </c>
      <c r="F25" s="61">
        <f t="shared" si="0"/>
        <v>-8.3699999999999992</v>
      </c>
    </row>
    <row r="26" spans="1:6" x14ac:dyDescent="0.25">
      <c r="A26" s="120" t="s">
        <v>36</v>
      </c>
      <c r="B26" s="139" t="s">
        <v>35</v>
      </c>
      <c r="C26" s="26">
        <v>18.5</v>
      </c>
      <c r="D26" s="122">
        <v>10.130000000000001</v>
      </c>
      <c r="E26" s="26">
        <f t="shared" si="2"/>
        <v>54.756756756756765</v>
      </c>
      <c r="F26" s="61">
        <f t="shared" si="0"/>
        <v>-8.3699999999999992</v>
      </c>
    </row>
    <row r="27" spans="1:6" ht="39" x14ac:dyDescent="0.25">
      <c r="A27" s="120" t="s">
        <v>37</v>
      </c>
      <c r="B27" s="139" t="s">
        <v>38</v>
      </c>
      <c r="C27" s="26"/>
      <c r="D27" s="85"/>
      <c r="E27" s="26"/>
      <c r="F27" s="61">
        <f t="shared" si="0"/>
        <v>0</v>
      </c>
    </row>
    <row r="28" spans="1:6" ht="39" x14ac:dyDescent="0.25">
      <c r="A28" s="118" t="s">
        <v>39</v>
      </c>
      <c r="B28" s="138" t="s">
        <v>40</v>
      </c>
      <c r="C28" s="22">
        <f>SUM(C29)</f>
        <v>2450</v>
      </c>
      <c r="D28" s="83">
        <f>SUM(D29)</f>
        <v>98.28</v>
      </c>
      <c r="E28" s="22">
        <f t="shared" si="2"/>
        <v>4.0114285714285716</v>
      </c>
      <c r="F28" s="61">
        <f t="shared" si="0"/>
        <v>-2351.7199999999998</v>
      </c>
    </row>
    <row r="29" spans="1:6" ht="51.75" x14ac:dyDescent="0.25">
      <c r="A29" s="120" t="s">
        <v>41</v>
      </c>
      <c r="B29" s="139" t="s">
        <v>42</v>
      </c>
      <c r="C29" s="26">
        <v>2450</v>
      </c>
      <c r="D29" s="122">
        <v>98.28</v>
      </c>
      <c r="E29" s="26">
        <f t="shared" si="2"/>
        <v>4.0114285714285716</v>
      </c>
      <c r="F29" s="61">
        <f t="shared" si="0"/>
        <v>-2351.7199999999998</v>
      </c>
    </row>
    <row r="30" spans="1:6" x14ac:dyDescent="0.25">
      <c r="A30" s="118" t="s">
        <v>43</v>
      </c>
      <c r="B30" s="138" t="s">
        <v>44</v>
      </c>
      <c r="C30" s="22">
        <f>SUM(C31+C33)</f>
        <v>81503</v>
      </c>
      <c r="D30" s="83">
        <f t="shared" ref="D30" si="5">SUM(D31+D33)</f>
        <v>2623.04</v>
      </c>
      <c r="E30" s="22">
        <f t="shared" si="2"/>
        <v>3.2183355213918508</v>
      </c>
      <c r="F30" s="61">
        <f t="shared" si="0"/>
        <v>-78879.960000000006</v>
      </c>
    </row>
    <row r="31" spans="1:6" x14ac:dyDescent="0.25">
      <c r="A31" s="118" t="s">
        <v>45</v>
      </c>
      <c r="B31" s="138" t="s">
        <v>46</v>
      </c>
      <c r="C31" s="22">
        <f>SUM(C32)</f>
        <v>12988</v>
      </c>
      <c r="D31" s="83">
        <f t="shared" ref="D31" si="6">SUM(D32)</f>
        <v>163.91</v>
      </c>
      <c r="E31" s="22">
        <f t="shared" si="2"/>
        <v>1.262011087157376</v>
      </c>
      <c r="F31" s="61">
        <f t="shared" si="0"/>
        <v>-12824.09</v>
      </c>
    </row>
    <row r="32" spans="1:6" ht="64.5" x14ac:dyDescent="0.25">
      <c r="A32" s="120" t="s">
        <v>47</v>
      </c>
      <c r="B32" s="139" t="s">
        <v>48</v>
      </c>
      <c r="C32" s="26">
        <v>12988</v>
      </c>
      <c r="D32" s="122">
        <v>163.91</v>
      </c>
      <c r="E32" s="26">
        <f t="shared" si="2"/>
        <v>1.262011087157376</v>
      </c>
      <c r="F32" s="61">
        <f t="shared" si="0"/>
        <v>-12824.09</v>
      </c>
    </row>
    <row r="33" spans="1:6" x14ac:dyDescent="0.25">
      <c r="A33" s="118" t="s">
        <v>49</v>
      </c>
      <c r="B33" s="138" t="s">
        <v>50</v>
      </c>
      <c r="C33" s="23">
        <f>SUM(C34:C35)</f>
        <v>68515</v>
      </c>
      <c r="D33" s="125">
        <f>SUM(D34:D35)</f>
        <v>2459.13</v>
      </c>
      <c r="E33" s="22">
        <f t="shared" si="2"/>
        <v>3.5891848500328396</v>
      </c>
      <c r="F33" s="61">
        <f t="shared" si="0"/>
        <v>-66055.87</v>
      </c>
    </row>
    <row r="34" spans="1:6" ht="51.75" x14ac:dyDescent="0.25">
      <c r="A34" s="120" t="s">
        <v>193</v>
      </c>
      <c r="B34" s="139" t="s">
        <v>194</v>
      </c>
      <c r="C34" s="26">
        <v>61431</v>
      </c>
      <c r="D34" s="122">
        <v>2275.4</v>
      </c>
      <c r="E34" s="26">
        <f t="shared" si="2"/>
        <v>3.7039930979472904</v>
      </c>
      <c r="F34" s="61">
        <f t="shared" si="0"/>
        <v>-59155.6</v>
      </c>
    </row>
    <row r="35" spans="1:6" ht="51.75" x14ac:dyDescent="0.25">
      <c r="A35" s="120" t="s">
        <v>196</v>
      </c>
      <c r="B35" s="139" t="s">
        <v>195</v>
      </c>
      <c r="C35" s="26">
        <v>7084</v>
      </c>
      <c r="D35" s="122">
        <v>183.73</v>
      </c>
      <c r="E35" s="26">
        <f t="shared" si="2"/>
        <v>2.5935911914172785</v>
      </c>
      <c r="F35" s="61">
        <f t="shared" si="0"/>
        <v>-6900.27</v>
      </c>
    </row>
    <row r="36" spans="1:6" ht="26.25" x14ac:dyDescent="0.25">
      <c r="A36" s="118" t="s">
        <v>51</v>
      </c>
      <c r="B36" s="138" t="s">
        <v>52</v>
      </c>
      <c r="C36" s="22">
        <f>SUM(C37:C38)</f>
        <v>5741</v>
      </c>
      <c r="D36" s="83">
        <f>SUM(D37:D38)</f>
        <v>274.74</v>
      </c>
      <c r="E36" s="22">
        <f t="shared" si="2"/>
        <v>4.7855774255356209</v>
      </c>
      <c r="F36" s="61">
        <f t="shared" si="0"/>
        <v>-5466.26</v>
      </c>
    </row>
    <row r="37" spans="1:6" ht="64.5" x14ac:dyDescent="0.25">
      <c r="A37" s="120" t="s">
        <v>53</v>
      </c>
      <c r="B37" s="139" t="s">
        <v>54</v>
      </c>
      <c r="C37" s="26">
        <v>5691</v>
      </c>
      <c r="D37" s="122">
        <v>274.74</v>
      </c>
      <c r="E37" s="26">
        <f t="shared" si="2"/>
        <v>4.8276225619399051</v>
      </c>
      <c r="F37" s="61">
        <f t="shared" si="0"/>
        <v>-5416.26</v>
      </c>
    </row>
    <row r="38" spans="1:6" ht="39" x14ac:dyDescent="0.25">
      <c r="A38" s="120" t="s">
        <v>210</v>
      </c>
      <c r="B38" s="139" t="s">
        <v>211</v>
      </c>
      <c r="C38" s="26">
        <v>50</v>
      </c>
      <c r="D38" s="85">
        <v>0</v>
      </c>
      <c r="E38" s="26">
        <f t="shared" si="2"/>
        <v>0</v>
      </c>
      <c r="F38" s="61">
        <f t="shared" si="0"/>
        <v>-50</v>
      </c>
    </row>
    <row r="39" spans="1:6" ht="51.75" x14ac:dyDescent="0.25">
      <c r="A39" s="119" t="s">
        <v>55</v>
      </c>
      <c r="B39" s="138" t="s">
        <v>244</v>
      </c>
      <c r="C39" s="22">
        <f>SUM(C40)</f>
        <v>0</v>
      </c>
      <c r="D39" s="83">
        <f>SUM(D40)</f>
        <v>0</v>
      </c>
      <c r="E39" s="26"/>
      <c r="F39" s="61">
        <f t="shared" si="0"/>
        <v>0</v>
      </c>
    </row>
    <row r="40" spans="1:6" ht="51.75" x14ac:dyDescent="0.25">
      <c r="A40" s="121" t="s">
        <v>56</v>
      </c>
      <c r="B40" s="139" t="s">
        <v>57</v>
      </c>
      <c r="C40" s="26">
        <v>0</v>
      </c>
      <c r="D40" s="126">
        <v>0</v>
      </c>
      <c r="E40" s="26"/>
      <c r="F40" s="61">
        <f t="shared" si="0"/>
        <v>0</v>
      </c>
    </row>
    <row r="41" spans="1:6" ht="64.5" x14ac:dyDescent="0.25">
      <c r="A41" s="118" t="s">
        <v>58</v>
      </c>
      <c r="B41" s="138" t="s">
        <v>59</v>
      </c>
      <c r="C41" s="22">
        <f>SUM(C42+C50)</f>
        <v>27595</v>
      </c>
      <c r="D41" s="83">
        <f>SUM(D42+D50)</f>
        <v>1642.7299999999998</v>
      </c>
      <c r="E41" s="22">
        <f t="shared" si="2"/>
        <v>5.9529987316542838</v>
      </c>
      <c r="F41" s="61">
        <f t="shared" si="0"/>
        <v>-25952.27</v>
      </c>
    </row>
    <row r="42" spans="1:6" ht="112.5" customHeight="1" x14ac:dyDescent="0.25">
      <c r="A42" s="118" t="s">
        <v>60</v>
      </c>
      <c r="B42" s="140" t="s">
        <v>61</v>
      </c>
      <c r="C42" s="22">
        <f>SUM(C43+C46)</f>
        <v>27566</v>
      </c>
      <c r="D42" s="22">
        <f>SUM(D43+D46)</f>
        <v>1637.87</v>
      </c>
      <c r="E42" s="22">
        <f t="shared" si="2"/>
        <v>5.9416309947036208</v>
      </c>
      <c r="F42" s="61">
        <f t="shared" si="0"/>
        <v>-25928.13</v>
      </c>
    </row>
    <row r="43" spans="1:6" ht="102.75" x14ac:dyDescent="0.25">
      <c r="A43" s="118" t="s">
        <v>62</v>
      </c>
      <c r="B43" s="138" t="s">
        <v>63</v>
      </c>
      <c r="C43" s="61">
        <f>SUM(C44:C45)</f>
        <v>18648</v>
      </c>
      <c r="D43" s="127">
        <f>SUM(D44:D45)</f>
        <v>1293.6600000000001</v>
      </c>
      <c r="E43" s="22">
        <f t="shared" si="2"/>
        <v>6.9372586872586881</v>
      </c>
      <c r="F43" s="61">
        <f t="shared" si="0"/>
        <v>-17354.34</v>
      </c>
    </row>
    <row r="44" spans="1:6" ht="128.25" x14ac:dyDescent="0.25">
      <c r="A44" s="120" t="s">
        <v>184</v>
      </c>
      <c r="B44" s="141" t="s">
        <v>189</v>
      </c>
      <c r="C44" s="26">
        <v>17648</v>
      </c>
      <c r="D44" s="122">
        <v>1185.6400000000001</v>
      </c>
      <c r="E44" s="26">
        <f t="shared" si="2"/>
        <v>6.7182683590208532</v>
      </c>
      <c r="F44" s="61">
        <f t="shared" si="0"/>
        <v>-16462.36</v>
      </c>
    </row>
    <row r="45" spans="1:6" ht="141" x14ac:dyDescent="0.25">
      <c r="A45" s="120" t="s">
        <v>185</v>
      </c>
      <c r="B45" s="141" t="s">
        <v>190</v>
      </c>
      <c r="C45" s="26">
        <v>1000</v>
      </c>
      <c r="D45" s="85">
        <v>108.02</v>
      </c>
      <c r="E45" s="26">
        <f t="shared" si="2"/>
        <v>10.802</v>
      </c>
      <c r="F45" s="61">
        <f t="shared" si="0"/>
        <v>-891.98</v>
      </c>
    </row>
    <row r="46" spans="1:6" ht="51.75" x14ac:dyDescent="0.25">
      <c r="A46" s="118" t="s">
        <v>64</v>
      </c>
      <c r="B46" s="142" t="s">
        <v>65</v>
      </c>
      <c r="C46" s="22">
        <f>SUM(C47:C49)</f>
        <v>8918</v>
      </c>
      <c r="D46" s="83">
        <f t="shared" ref="D46" si="7">SUM(D47:D49)</f>
        <v>344.20999999999992</v>
      </c>
      <c r="E46" s="22">
        <f t="shared" si="2"/>
        <v>3.859721910742318</v>
      </c>
      <c r="F46" s="61">
        <f t="shared" si="0"/>
        <v>-8573.7900000000009</v>
      </c>
    </row>
    <row r="47" spans="1:6" ht="115.5" x14ac:dyDescent="0.25">
      <c r="A47" s="120" t="s">
        <v>66</v>
      </c>
      <c r="B47" s="141" t="s">
        <v>197</v>
      </c>
      <c r="C47" s="26">
        <v>5300</v>
      </c>
      <c r="D47" s="128">
        <v>259.77999999999997</v>
      </c>
      <c r="E47" s="26">
        <f t="shared" si="2"/>
        <v>4.9015094339622634</v>
      </c>
      <c r="F47" s="61">
        <f t="shared" si="0"/>
        <v>-5040.22</v>
      </c>
    </row>
    <row r="48" spans="1:6" ht="102.75" x14ac:dyDescent="0.25">
      <c r="A48" s="120" t="s">
        <v>67</v>
      </c>
      <c r="B48" s="141" t="s">
        <v>198</v>
      </c>
      <c r="C48" s="26">
        <v>2995</v>
      </c>
      <c r="D48" s="126">
        <v>45.91</v>
      </c>
      <c r="E48" s="26">
        <f t="shared" si="2"/>
        <v>1.5328881469115192</v>
      </c>
      <c r="F48" s="61">
        <f t="shared" si="0"/>
        <v>-2949.09</v>
      </c>
    </row>
    <row r="49" spans="1:6" ht="77.25" x14ac:dyDescent="0.25">
      <c r="A49" s="120" t="s">
        <v>68</v>
      </c>
      <c r="B49" s="141" t="s">
        <v>199</v>
      </c>
      <c r="C49" s="26">
        <v>623</v>
      </c>
      <c r="D49" s="126">
        <v>38.520000000000003</v>
      </c>
      <c r="E49" s="26">
        <f t="shared" si="2"/>
        <v>6.1829855537720713</v>
      </c>
      <c r="F49" s="61">
        <f t="shared" si="0"/>
        <v>-584.48</v>
      </c>
    </row>
    <row r="50" spans="1:6" ht="102.75" x14ac:dyDescent="0.25">
      <c r="A50" s="120" t="s">
        <v>306</v>
      </c>
      <c r="B50" s="141" t="s">
        <v>307</v>
      </c>
      <c r="C50" s="13">
        <v>29</v>
      </c>
      <c r="D50" s="126">
        <v>4.8600000000000003</v>
      </c>
      <c r="E50" s="26">
        <f t="shared" ref="E50" si="8">SUM(D50*100/C50)</f>
        <v>16.758620689655174</v>
      </c>
      <c r="F50" s="61">
        <f t="shared" si="0"/>
        <v>-24.14</v>
      </c>
    </row>
    <row r="51" spans="1:6" ht="26.25" x14ac:dyDescent="0.25">
      <c r="A51" s="118" t="s">
        <v>69</v>
      </c>
      <c r="B51" s="138" t="s">
        <v>70</v>
      </c>
      <c r="C51" s="22">
        <f>SUM(C52)</f>
        <v>388</v>
      </c>
      <c r="D51" s="83">
        <f t="shared" ref="D51" si="9">SUM(D52)</f>
        <v>169.69</v>
      </c>
      <c r="E51" s="22">
        <f t="shared" si="2"/>
        <v>43.734536082474229</v>
      </c>
      <c r="F51" s="61">
        <f t="shared" si="0"/>
        <v>-218.31</v>
      </c>
    </row>
    <row r="52" spans="1:6" ht="26.25" x14ac:dyDescent="0.25">
      <c r="A52" s="118" t="s">
        <v>71</v>
      </c>
      <c r="B52" s="138" t="s">
        <v>72</v>
      </c>
      <c r="C52" s="22">
        <f>SUM(C53:C56)</f>
        <v>388</v>
      </c>
      <c r="D52" s="83">
        <f>SUM(D53:D56)</f>
        <v>169.69</v>
      </c>
      <c r="E52" s="22">
        <f t="shared" si="2"/>
        <v>43.734536082474229</v>
      </c>
      <c r="F52" s="61">
        <f t="shared" si="0"/>
        <v>-218.31</v>
      </c>
    </row>
    <row r="53" spans="1:6" ht="39" x14ac:dyDescent="0.25">
      <c r="A53" s="120" t="s">
        <v>73</v>
      </c>
      <c r="B53" s="139" t="s">
        <v>74</v>
      </c>
      <c r="C53" s="7">
        <v>117</v>
      </c>
      <c r="D53" s="126">
        <v>92.01</v>
      </c>
      <c r="E53" s="26">
        <f t="shared" si="2"/>
        <v>78.641025641025635</v>
      </c>
      <c r="F53" s="61">
        <f t="shared" si="0"/>
        <v>-24.989999999999995</v>
      </c>
    </row>
    <row r="54" spans="1:6" ht="39" x14ac:dyDescent="0.25">
      <c r="A54" s="120" t="s">
        <v>75</v>
      </c>
      <c r="B54" s="139" t="s">
        <v>76</v>
      </c>
      <c r="C54" s="7">
        <v>0</v>
      </c>
      <c r="D54" s="126">
        <v>0.73</v>
      </c>
      <c r="E54" s="26"/>
      <c r="F54" s="61">
        <f t="shared" si="0"/>
        <v>0.73</v>
      </c>
    </row>
    <row r="55" spans="1:6" ht="26.25" x14ac:dyDescent="0.25">
      <c r="A55" s="120" t="s">
        <v>77</v>
      </c>
      <c r="B55" s="139" t="s">
        <v>78</v>
      </c>
      <c r="C55" s="7">
        <v>9</v>
      </c>
      <c r="D55" s="126">
        <v>5.47</v>
      </c>
      <c r="E55" s="26">
        <f t="shared" si="2"/>
        <v>60.777777777777779</v>
      </c>
      <c r="F55" s="61">
        <f t="shared" si="0"/>
        <v>-3.5300000000000002</v>
      </c>
    </row>
    <row r="56" spans="1:6" ht="26.25" x14ac:dyDescent="0.25">
      <c r="A56" s="120" t="s">
        <v>79</v>
      </c>
      <c r="B56" s="139" t="s">
        <v>80</v>
      </c>
      <c r="C56" s="7">
        <v>262</v>
      </c>
      <c r="D56" s="126">
        <v>71.48</v>
      </c>
      <c r="E56" s="26">
        <f t="shared" si="2"/>
        <v>27.282442748091604</v>
      </c>
      <c r="F56" s="61">
        <f t="shared" si="0"/>
        <v>-190.51999999999998</v>
      </c>
    </row>
    <row r="57" spans="1:6" ht="39" x14ac:dyDescent="0.25">
      <c r="A57" s="118" t="s">
        <v>81</v>
      </c>
      <c r="B57" s="138" t="s">
        <v>82</v>
      </c>
      <c r="C57" s="22">
        <f>SUM(C58+C62)</f>
        <v>328.5</v>
      </c>
      <c r="D57" s="83">
        <f>SUM(D58+D62)</f>
        <v>51.13</v>
      </c>
      <c r="E57" s="22">
        <f t="shared" si="2"/>
        <v>15.56468797564688</v>
      </c>
      <c r="F57" s="61">
        <f t="shared" si="0"/>
        <v>-277.37</v>
      </c>
    </row>
    <row r="58" spans="1:6" ht="26.25" x14ac:dyDescent="0.25">
      <c r="A58" s="118" t="s">
        <v>83</v>
      </c>
      <c r="B58" s="138" t="s">
        <v>84</v>
      </c>
      <c r="C58" s="22">
        <f>SUM(C59:C59)</f>
        <v>276</v>
      </c>
      <c r="D58" s="83">
        <f>SUM(D59:D59)</f>
        <v>51.13</v>
      </c>
      <c r="E58" s="22">
        <f t="shared" si="2"/>
        <v>18.525362318840578</v>
      </c>
      <c r="F58" s="61">
        <f t="shared" si="0"/>
        <v>-224.87</v>
      </c>
    </row>
    <row r="59" spans="1:6" ht="26.25" x14ac:dyDescent="0.25">
      <c r="A59" s="118" t="s">
        <v>85</v>
      </c>
      <c r="B59" s="138" t="s">
        <v>86</v>
      </c>
      <c r="C59" s="22">
        <f>SUM(C60:C61)</f>
        <v>276</v>
      </c>
      <c r="D59" s="83">
        <f>SUM(D60:D61)</f>
        <v>51.13</v>
      </c>
      <c r="E59" s="22">
        <f t="shared" si="2"/>
        <v>18.525362318840578</v>
      </c>
      <c r="F59" s="61">
        <f t="shared" si="0"/>
        <v>-224.87</v>
      </c>
    </row>
    <row r="60" spans="1:6" ht="50.25" customHeight="1" x14ac:dyDescent="0.25">
      <c r="A60" s="120" t="s">
        <v>87</v>
      </c>
      <c r="B60" s="141" t="s">
        <v>200</v>
      </c>
      <c r="C60" s="26">
        <v>276</v>
      </c>
      <c r="D60" s="126">
        <v>51.13</v>
      </c>
      <c r="E60" s="26">
        <f t="shared" si="2"/>
        <v>18.525362318840578</v>
      </c>
      <c r="F60" s="61">
        <f t="shared" si="0"/>
        <v>-224.87</v>
      </c>
    </row>
    <row r="61" spans="1:6" ht="51" customHeight="1" x14ac:dyDescent="0.25">
      <c r="A61" s="120" t="s">
        <v>88</v>
      </c>
      <c r="B61" s="141" t="s">
        <v>200</v>
      </c>
      <c r="C61" s="26"/>
      <c r="D61" s="126"/>
      <c r="E61" s="26"/>
      <c r="F61" s="61">
        <f t="shared" si="0"/>
        <v>0</v>
      </c>
    </row>
    <row r="62" spans="1:6" ht="26.25" x14ac:dyDescent="0.25">
      <c r="A62" s="118" t="s">
        <v>89</v>
      </c>
      <c r="B62" s="138" t="s">
        <v>90</v>
      </c>
      <c r="C62" s="22">
        <f>SUM(C63+C64)</f>
        <v>52.5</v>
      </c>
      <c r="D62" s="83">
        <f t="shared" ref="D62" si="10">SUM(D63+D64)</f>
        <v>0</v>
      </c>
      <c r="E62" s="22">
        <f t="shared" si="2"/>
        <v>0</v>
      </c>
      <c r="F62" s="61">
        <f t="shared" si="0"/>
        <v>-52.5</v>
      </c>
    </row>
    <row r="63" spans="1:6" ht="51.75" x14ac:dyDescent="0.25">
      <c r="A63" s="120" t="s">
        <v>91</v>
      </c>
      <c r="B63" s="139" t="s">
        <v>245</v>
      </c>
      <c r="C63" s="26">
        <v>21</v>
      </c>
      <c r="D63" s="126">
        <v>0</v>
      </c>
      <c r="E63" s="26">
        <f t="shared" si="2"/>
        <v>0</v>
      </c>
      <c r="F63" s="61">
        <f t="shared" si="0"/>
        <v>-21</v>
      </c>
    </row>
    <row r="64" spans="1:6" ht="51.75" x14ac:dyDescent="0.25">
      <c r="A64" s="118" t="s">
        <v>92</v>
      </c>
      <c r="B64" s="138" t="s">
        <v>93</v>
      </c>
      <c r="C64" s="22">
        <f>C65+C66</f>
        <v>31.5</v>
      </c>
      <c r="D64" s="22">
        <f>D65+D66</f>
        <v>0</v>
      </c>
      <c r="E64" s="22"/>
      <c r="F64" s="61">
        <f t="shared" si="0"/>
        <v>-31.5</v>
      </c>
    </row>
    <row r="65" spans="1:6" ht="51.75" x14ac:dyDescent="0.25">
      <c r="A65" s="120" t="s">
        <v>94</v>
      </c>
      <c r="B65" s="143" t="s">
        <v>201</v>
      </c>
      <c r="C65" s="26">
        <v>31.5</v>
      </c>
      <c r="D65" s="82">
        <v>0</v>
      </c>
      <c r="E65" s="22"/>
      <c r="F65" s="61">
        <f t="shared" si="0"/>
        <v>-31.5</v>
      </c>
    </row>
    <row r="66" spans="1:6" ht="51.75" x14ac:dyDescent="0.25">
      <c r="A66" s="120" t="s">
        <v>95</v>
      </c>
      <c r="B66" s="143" t="s">
        <v>201</v>
      </c>
      <c r="C66" s="26">
        <v>0</v>
      </c>
      <c r="D66" s="85">
        <v>0</v>
      </c>
      <c r="E66" s="26"/>
      <c r="F66" s="61">
        <f t="shared" si="0"/>
        <v>0</v>
      </c>
    </row>
    <row r="67" spans="1:6" ht="39" x14ac:dyDescent="0.25">
      <c r="A67" s="118" t="s">
        <v>96</v>
      </c>
      <c r="B67" s="138" t="s">
        <v>97</v>
      </c>
      <c r="C67" s="22">
        <f>SUM(C74+C71+C68+C70)</f>
        <v>3800</v>
      </c>
      <c r="D67" s="22">
        <f>SUM(D74+D71+D68+D70)</f>
        <v>228.12</v>
      </c>
      <c r="E67" s="22">
        <f t="shared" si="2"/>
        <v>6.0031578947368418</v>
      </c>
      <c r="F67" s="61">
        <f t="shared" si="0"/>
        <v>-3571.88</v>
      </c>
    </row>
    <row r="68" spans="1:6" x14ac:dyDescent="0.25">
      <c r="A68" s="120" t="s">
        <v>98</v>
      </c>
      <c r="B68" s="138" t="s">
        <v>99</v>
      </c>
      <c r="C68" s="22">
        <f>SUM(C69)</f>
        <v>12</v>
      </c>
      <c r="D68" s="83">
        <f t="shared" ref="D68" si="11">SUM(D69)</f>
        <v>5.69</v>
      </c>
      <c r="E68" s="22">
        <f t="shared" si="2"/>
        <v>47.416666666666664</v>
      </c>
      <c r="F68" s="61">
        <f t="shared" si="0"/>
        <v>-6.31</v>
      </c>
    </row>
    <row r="69" spans="1:6" ht="39" x14ac:dyDescent="0.25">
      <c r="A69" s="120" t="s">
        <v>100</v>
      </c>
      <c r="B69" s="139" t="s">
        <v>101</v>
      </c>
      <c r="C69" s="26">
        <v>12</v>
      </c>
      <c r="D69" s="126">
        <v>5.69</v>
      </c>
      <c r="E69" s="26">
        <f t="shared" ref="E69:E129" si="12">SUM(D69*100/C69)</f>
        <v>47.416666666666664</v>
      </c>
      <c r="F69" s="61">
        <f t="shared" ref="F69:F129" si="13">D69-C69</f>
        <v>-6.31</v>
      </c>
    </row>
    <row r="70" spans="1:6" ht="115.5" x14ac:dyDescent="0.25">
      <c r="A70" s="120" t="s">
        <v>292</v>
      </c>
      <c r="B70" s="144" t="s">
        <v>354</v>
      </c>
      <c r="C70" s="26">
        <v>20</v>
      </c>
      <c r="D70" s="85">
        <v>0</v>
      </c>
      <c r="E70" s="26">
        <f t="shared" si="12"/>
        <v>0</v>
      </c>
      <c r="F70" s="61">
        <f t="shared" si="13"/>
        <v>-20</v>
      </c>
    </row>
    <row r="71" spans="1:6" ht="114.75" customHeight="1" x14ac:dyDescent="0.25">
      <c r="A71" s="118" t="s">
        <v>187</v>
      </c>
      <c r="B71" s="145" t="s">
        <v>202</v>
      </c>
      <c r="C71" s="22">
        <f>SUM(C72:C73)</f>
        <v>2258</v>
      </c>
      <c r="D71" s="83">
        <f t="shared" ref="D71" si="14">SUM(D72:D73)</f>
        <v>190.31</v>
      </c>
      <c r="E71" s="22">
        <f t="shared" si="12"/>
        <v>8.4282550930026581</v>
      </c>
      <c r="F71" s="61">
        <f t="shared" si="13"/>
        <v>-2067.69</v>
      </c>
    </row>
    <row r="72" spans="1:6" ht="125.25" customHeight="1" x14ac:dyDescent="0.25">
      <c r="A72" s="120" t="s">
        <v>102</v>
      </c>
      <c r="B72" s="146" t="s">
        <v>203</v>
      </c>
      <c r="C72" s="26">
        <v>2128</v>
      </c>
      <c r="D72" s="126">
        <v>190.31</v>
      </c>
      <c r="E72" s="26">
        <f t="shared" si="12"/>
        <v>8.9431390977443606</v>
      </c>
      <c r="F72" s="61">
        <f t="shared" si="13"/>
        <v>-1937.69</v>
      </c>
    </row>
    <row r="73" spans="1:6" ht="141" x14ac:dyDescent="0.25">
      <c r="A73" s="120" t="s">
        <v>103</v>
      </c>
      <c r="B73" s="146" t="s">
        <v>204</v>
      </c>
      <c r="C73" s="26">
        <v>130</v>
      </c>
      <c r="D73" s="126">
        <v>0</v>
      </c>
      <c r="E73" s="26">
        <f t="shared" si="12"/>
        <v>0</v>
      </c>
      <c r="F73" s="61">
        <f t="shared" si="13"/>
        <v>-130</v>
      </c>
    </row>
    <row r="74" spans="1:6" ht="51.75" x14ac:dyDescent="0.25">
      <c r="A74" s="118" t="s">
        <v>104</v>
      </c>
      <c r="B74" s="138" t="s">
        <v>105</v>
      </c>
      <c r="C74" s="22">
        <f>SUM(C75)</f>
        <v>1510</v>
      </c>
      <c r="D74" s="83">
        <f>SUM(D75)</f>
        <v>32.119999999999997</v>
      </c>
      <c r="E74" s="22">
        <f t="shared" si="12"/>
        <v>2.1271523178807943</v>
      </c>
      <c r="F74" s="61">
        <f t="shared" si="13"/>
        <v>-1477.88</v>
      </c>
    </row>
    <row r="75" spans="1:6" ht="64.5" x14ac:dyDescent="0.25">
      <c r="A75" s="120" t="s">
        <v>106</v>
      </c>
      <c r="B75" s="139" t="s">
        <v>107</v>
      </c>
      <c r="C75" s="26">
        <v>1510</v>
      </c>
      <c r="D75" s="85">
        <v>32.119999999999997</v>
      </c>
      <c r="E75" s="26">
        <f t="shared" si="12"/>
        <v>2.1271523178807943</v>
      </c>
      <c r="F75" s="61">
        <f t="shared" si="13"/>
        <v>-1477.88</v>
      </c>
    </row>
    <row r="76" spans="1:6" ht="26.25" x14ac:dyDescent="0.25">
      <c r="A76" s="118" t="s">
        <v>108</v>
      </c>
      <c r="B76" s="138" t="s">
        <v>109</v>
      </c>
      <c r="C76" s="22">
        <f>SUM(C77+C78+C79+C81+C83+C86+C87+C88+C90+C93+C94+C89)</f>
        <v>4255</v>
      </c>
      <c r="D76" s="22">
        <f>SUM(D77+D78+D79+D81+D83+D86+D87+D88+D90+D93+D94+D89)</f>
        <v>221.07</v>
      </c>
      <c r="E76" s="22">
        <f t="shared" si="12"/>
        <v>5.1955346650998822</v>
      </c>
      <c r="F76" s="61">
        <f t="shared" si="13"/>
        <v>-4033.93</v>
      </c>
    </row>
    <row r="77" spans="1:6" ht="153.75" x14ac:dyDescent="0.25">
      <c r="A77" s="120" t="s">
        <v>110</v>
      </c>
      <c r="B77" s="139" t="s">
        <v>246</v>
      </c>
      <c r="C77" s="26">
        <v>185</v>
      </c>
      <c r="D77" s="126">
        <v>4.7699999999999996</v>
      </c>
      <c r="E77" s="26">
        <f t="shared" si="12"/>
        <v>2.5783783783783782</v>
      </c>
      <c r="F77" s="61">
        <f t="shared" si="13"/>
        <v>-180.23</v>
      </c>
    </row>
    <row r="78" spans="1:6" ht="77.25" x14ac:dyDescent="0.25">
      <c r="A78" s="120" t="s">
        <v>111</v>
      </c>
      <c r="B78" s="139" t="s">
        <v>112</v>
      </c>
      <c r="C78" s="26">
        <v>40</v>
      </c>
      <c r="D78" s="126">
        <v>0.6</v>
      </c>
      <c r="E78" s="26">
        <f t="shared" si="12"/>
        <v>1.5</v>
      </c>
      <c r="F78" s="61">
        <f t="shared" si="13"/>
        <v>-39.4</v>
      </c>
    </row>
    <row r="79" spans="1:6" ht="77.25" x14ac:dyDescent="0.25">
      <c r="A79" s="120" t="s">
        <v>113</v>
      </c>
      <c r="B79" s="139" t="s">
        <v>114</v>
      </c>
      <c r="C79" s="26">
        <v>100</v>
      </c>
      <c r="D79" s="85">
        <v>16</v>
      </c>
      <c r="E79" s="26">
        <f t="shared" si="12"/>
        <v>16</v>
      </c>
      <c r="F79" s="61">
        <f t="shared" si="13"/>
        <v>-84</v>
      </c>
    </row>
    <row r="80" spans="1:6" ht="77.25" x14ac:dyDescent="0.25">
      <c r="A80" s="120" t="s">
        <v>116</v>
      </c>
      <c r="B80" s="146" t="s">
        <v>205</v>
      </c>
      <c r="C80" s="26">
        <v>10</v>
      </c>
      <c r="D80" s="85">
        <v>0</v>
      </c>
      <c r="E80" s="26">
        <f t="shared" si="12"/>
        <v>0</v>
      </c>
      <c r="F80" s="61">
        <f t="shared" si="13"/>
        <v>-10</v>
      </c>
    </row>
    <row r="81" spans="1:6" ht="77.25" x14ac:dyDescent="0.25">
      <c r="A81" s="118" t="s">
        <v>117</v>
      </c>
      <c r="B81" s="138" t="s">
        <v>118</v>
      </c>
      <c r="C81" s="22">
        <f>SUM(C82)</f>
        <v>0</v>
      </c>
      <c r="D81" s="83">
        <f>SUM(D82)</f>
        <v>0</v>
      </c>
      <c r="E81" s="22"/>
      <c r="F81" s="61">
        <f t="shared" si="13"/>
        <v>0</v>
      </c>
    </row>
    <row r="82" spans="1:6" ht="77.25" x14ac:dyDescent="0.25">
      <c r="A82" s="120" t="s">
        <v>119</v>
      </c>
      <c r="B82" s="139" t="s">
        <v>118</v>
      </c>
      <c r="C82" s="7">
        <v>0</v>
      </c>
      <c r="D82" s="85">
        <v>0</v>
      </c>
      <c r="E82" s="26"/>
      <c r="F82" s="61">
        <f t="shared" si="13"/>
        <v>0</v>
      </c>
    </row>
    <row r="83" spans="1:6" ht="150.75" customHeight="1" x14ac:dyDescent="0.25">
      <c r="A83" s="118" t="s">
        <v>208</v>
      </c>
      <c r="B83" s="147" t="s">
        <v>207</v>
      </c>
      <c r="C83" s="18">
        <f>SUM(C84:C85)</f>
        <v>271</v>
      </c>
      <c r="D83" s="129">
        <f>SUM(D84:D85)</f>
        <v>15</v>
      </c>
      <c r="E83" s="22">
        <f t="shared" si="12"/>
        <v>5.5350553505535052</v>
      </c>
      <c r="F83" s="61">
        <f t="shared" si="13"/>
        <v>-256</v>
      </c>
    </row>
    <row r="84" spans="1:6" ht="39" x14ac:dyDescent="0.25">
      <c r="A84" s="120" t="s">
        <v>188</v>
      </c>
      <c r="B84" s="146" t="s">
        <v>206</v>
      </c>
      <c r="C84" s="7">
        <v>21</v>
      </c>
      <c r="D84" s="130">
        <v>0</v>
      </c>
      <c r="E84" s="26">
        <f t="shared" si="12"/>
        <v>0</v>
      </c>
      <c r="F84" s="61">
        <f t="shared" si="13"/>
        <v>-21</v>
      </c>
    </row>
    <row r="85" spans="1:6" ht="39" x14ac:dyDescent="0.25">
      <c r="A85" s="120" t="s">
        <v>120</v>
      </c>
      <c r="B85" s="139" t="s">
        <v>121</v>
      </c>
      <c r="C85" s="26">
        <v>250</v>
      </c>
      <c r="D85" s="85">
        <v>15</v>
      </c>
      <c r="E85" s="26">
        <f t="shared" si="12"/>
        <v>6</v>
      </c>
      <c r="F85" s="61">
        <f t="shared" si="13"/>
        <v>-235</v>
      </c>
    </row>
    <row r="86" spans="1:6" ht="77.25" x14ac:dyDescent="0.25">
      <c r="A86" s="120" t="s">
        <v>122</v>
      </c>
      <c r="B86" s="139" t="s">
        <v>123</v>
      </c>
      <c r="C86" s="26">
        <v>1150</v>
      </c>
      <c r="D86" s="85">
        <v>81.2</v>
      </c>
      <c r="E86" s="26">
        <f t="shared" si="12"/>
        <v>7.0608695652173914</v>
      </c>
      <c r="F86" s="61">
        <f t="shared" si="13"/>
        <v>-1068.8</v>
      </c>
    </row>
    <row r="87" spans="1:6" x14ac:dyDescent="0.25">
      <c r="A87" s="120" t="s">
        <v>242</v>
      </c>
      <c r="B87" s="148" t="s">
        <v>243</v>
      </c>
      <c r="C87" s="26">
        <v>48</v>
      </c>
      <c r="D87" s="85">
        <v>12</v>
      </c>
      <c r="E87" s="26"/>
      <c r="F87" s="61">
        <f t="shared" si="13"/>
        <v>-36</v>
      </c>
    </row>
    <row r="88" spans="1:6" ht="64.5" x14ac:dyDescent="0.25">
      <c r="A88" s="120" t="s">
        <v>289</v>
      </c>
      <c r="B88" s="139" t="s">
        <v>290</v>
      </c>
      <c r="C88" s="26">
        <v>26</v>
      </c>
      <c r="D88" s="85">
        <v>0</v>
      </c>
      <c r="E88" s="26">
        <f t="shared" si="12"/>
        <v>0</v>
      </c>
      <c r="F88" s="61">
        <f t="shared" si="13"/>
        <v>-26</v>
      </c>
    </row>
    <row r="89" spans="1:6" ht="51.75" x14ac:dyDescent="0.25">
      <c r="A89" s="120" t="s">
        <v>248</v>
      </c>
      <c r="B89" s="139" t="s">
        <v>124</v>
      </c>
      <c r="C89" s="26">
        <v>2</v>
      </c>
      <c r="D89" s="85">
        <v>0</v>
      </c>
      <c r="E89" s="26">
        <f t="shared" si="12"/>
        <v>0</v>
      </c>
      <c r="F89" s="61">
        <f t="shared" si="13"/>
        <v>-2</v>
      </c>
    </row>
    <row r="90" spans="1:6" ht="102.75" x14ac:dyDescent="0.25">
      <c r="A90" s="118" t="s">
        <v>249</v>
      </c>
      <c r="B90" s="138" t="s">
        <v>127</v>
      </c>
      <c r="C90" s="22">
        <f>SUM(C91:C92)</f>
        <v>136</v>
      </c>
      <c r="D90" s="83">
        <f>SUM(D91:D92)</f>
        <v>3.1</v>
      </c>
      <c r="E90" s="22">
        <f t="shared" si="12"/>
        <v>2.2794117647058822</v>
      </c>
      <c r="F90" s="61">
        <f t="shared" si="13"/>
        <v>-132.9</v>
      </c>
    </row>
    <row r="91" spans="1:6" ht="90" x14ac:dyDescent="0.25">
      <c r="A91" s="120" t="s">
        <v>128</v>
      </c>
      <c r="B91" s="139" t="s">
        <v>127</v>
      </c>
      <c r="C91" s="26">
        <v>136</v>
      </c>
      <c r="D91" s="85">
        <v>2.6</v>
      </c>
      <c r="E91" s="26">
        <f t="shared" si="12"/>
        <v>1.911764705882353</v>
      </c>
      <c r="F91" s="61">
        <f t="shared" si="13"/>
        <v>-133.4</v>
      </c>
    </row>
    <row r="92" spans="1:6" ht="90" x14ac:dyDescent="0.25">
      <c r="A92" s="120" t="s">
        <v>355</v>
      </c>
      <c r="B92" s="139" t="s">
        <v>127</v>
      </c>
      <c r="C92" s="26">
        <v>0</v>
      </c>
      <c r="D92" s="85">
        <v>0.5</v>
      </c>
      <c r="E92" s="26"/>
      <c r="F92" s="61">
        <f t="shared" si="13"/>
        <v>0.5</v>
      </c>
    </row>
    <row r="93" spans="1:6" ht="77.25" x14ac:dyDescent="0.25">
      <c r="A93" s="120" t="s">
        <v>129</v>
      </c>
      <c r="B93" s="139" t="s">
        <v>130</v>
      </c>
      <c r="C93" s="26">
        <v>110</v>
      </c>
      <c r="D93" s="85">
        <v>0</v>
      </c>
      <c r="E93" s="26">
        <f t="shared" si="12"/>
        <v>0</v>
      </c>
      <c r="F93" s="61">
        <f t="shared" si="13"/>
        <v>-110</v>
      </c>
    </row>
    <row r="94" spans="1:6" ht="51.75" x14ac:dyDescent="0.25">
      <c r="A94" s="118" t="s">
        <v>131</v>
      </c>
      <c r="B94" s="138" t="s">
        <v>132</v>
      </c>
      <c r="C94" s="22">
        <f>SUM(C96:C104)</f>
        <v>2187</v>
      </c>
      <c r="D94" s="22">
        <f>SUM(D96:D104)</f>
        <v>88.4</v>
      </c>
      <c r="E94" s="22">
        <f t="shared" si="12"/>
        <v>4.0420667581161407</v>
      </c>
      <c r="F94" s="61">
        <f t="shared" si="13"/>
        <v>-2098.6</v>
      </c>
    </row>
    <row r="95" spans="1:6" x14ac:dyDescent="0.25">
      <c r="A95" s="120"/>
      <c r="B95" s="139" t="s">
        <v>133</v>
      </c>
      <c r="C95" s="26"/>
      <c r="D95" s="126"/>
      <c r="E95" s="26"/>
      <c r="F95" s="61">
        <f t="shared" si="13"/>
        <v>0</v>
      </c>
    </row>
    <row r="96" spans="1:6" x14ac:dyDescent="0.25">
      <c r="A96" s="120" t="s">
        <v>273</v>
      </c>
      <c r="B96" s="139"/>
      <c r="C96" s="26">
        <v>36</v>
      </c>
      <c r="D96" s="126"/>
      <c r="E96" s="26"/>
      <c r="F96" s="61">
        <f t="shared" si="13"/>
        <v>-36</v>
      </c>
    </row>
    <row r="97" spans="1:6" x14ac:dyDescent="0.25">
      <c r="A97" s="120" t="s">
        <v>134</v>
      </c>
      <c r="B97" s="139"/>
      <c r="C97" s="26">
        <v>60</v>
      </c>
      <c r="D97" s="85">
        <v>4.4800000000000004</v>
      </c>
      <c r="E97" s="26">
        <f t="shared" si="12"/>
        <v>7.4666666666666677</v>
      </c>
      <c r="F97" s="61">
        <f t="shared" si="13"/>
        <v>-55.519999999999996</v>
      </c>
    </row>
    <row r="98" spans="1:6" x14ac:dyDescent="0.25">
      <c r="A98" s="120" t="s">
        <v>135</v>
      </c>
      <c r="B98" s="139"/>
      <c r="C98" s="26">
        <v>280</v>
      </c>
      <c r="D98" s="85">
        <v>0</v>
      </c>
      <c r="E98" s="26">
        <f t="shared" si="12"/>
        <v>0</v>
      </c>
      <c r="F98" s="61">
        <f t="shared" si="13"/>
        <v>-280</v>
      </c>
    </row>
    <row r="99" spans="1:6" x14ac:dyDescent="0.25">
      <c r="A99" s="120" t="s">
        <v>241</v>
      </c>
      <c r="B99" s="139"/>
      <c r="C99" s="26">
        <v>50</v>
      </c>
      <c r="D99" s="85">
        <v>0</v>
      </c>
      <c r="E99" s="26">
        <f t="shared" si="12"/>
        <v>0</v>
      </c>
      <c r="F99" s="61">
        <f t="shared" si="13"/>
        <v>-50</v>
      </c>
    </row>
    <row r="100" spans="1:6" x14ac:dyDescent="0.25">
      <c r="A100" s="120" t="s">
        <v>136</v>
      </c>
      <c r="B100" s="139"/>
      <c r="C100" s="26">
        <v>253</v>
      </c>
      <c r="D100" s="85">
        <v>12</v>
      </c>
      <c r="E100" s="26">
        <f t="shared" si="12"/>
        <v>4.7430830039525693</v>
      </c>
      <c r="F100" s="61">
        <f t="shared" si="13"/>
        <v>-241</v>
      </c>
    </row>
    <row r="101" spans="1:6" x14ac:dyDescent="0.25">
      <c r="A101" s="120" t="s">
        <v>212</v>
      </c>
      <c r="B101" s="139"/>
      <c r="C101" s="26">
        <v>3</v>
      </c>
      <c r="D101" s="85">
        <v>0</v>
      </c>
      <c r="E101" s="26">
        <f t="shared" si="12"/>
        <v>0</v>
      </c>
      <c r="F101" s="61">
        <f t="shared" si="13"/>
        <v>-3</v>
      </c>
    </row>
    <row r="102" spans="1:6" x14ac:dyDescent="0.25">
      <c r="A102" s="120" t="s">
        <v>137</v>
      </c>
      <c r="B102" s="139"/>
      <c r="C102" s="26">
        <v>1480</v>
      </c>
      <c r="D102" s="126">
        <v>71.92</v>
      </c>
      <c r="E102" s="26">
        <f t="shared" si="12"/>
        <v>4.8594594594594591</v>
      </c>
      <c r="F102" s="61">
        <f t="shared" si="13"/>
        <v>-1408.08</v>
      </c>
    </row>
    <row r="103" spans="1:6" x14ac:dyDescent="0.25">
      <c r="A103" s="120" t="s">
        <v>213</v>
      </c>
      <c r="B103" s="139"/>
      <c r="C103" s="26">
        <v>15</v>
      </c>
      <c r="D103" s="85">
        <v>0</v>
      </c>
      <c r="E103" s="26">
        <f t="shared" si="12"/>
        <v>0</v>
      </c>
      <c r="F103" s="61">
        <f t="shared" si="13"/>
        <v>-15</v>
      </c>
    </row>
    <row r="104" spans="1:6" x14ac:dyDescent="0.25">
      <c r="A104" s="120" t="s">
        <v>213</v>
      </c>
      <c r="B104" s="139"/>
      <c r="C104" s="26">
        <v>10</v>
      </c>
      <c r="D104" s="85"/>
      <c r="E104" s="26"/>
      <c r="F104" s="61">
        <f t="shared" si="13"/>
        <v>-10</v>
      </c>
    </row>
    <row r="105" spans="1:6" x14ac:dyDescent="0.25">
      <c r="A105" s="119" t="s">
        <v>138</v>
      </c>
      <c r="B105" s="138" t="s">
        <v>139</v>
      </c>
      <c r="C105" s="22">
        <f>SUM(C110+C106)</f>
        <v>0</v>
      </c>
      <c r="D105" s="83">
        <f>SUM(D110+D106)</f>
        <v>0</v>
      </c>
      <c r="E105" s="26"/>
      <c r="F105" s="61">
        <f t="shared" si="13"/>
        <v>0</v>
      </c>
    </row>
    <row r="106" spans="1:6" x14ac:dyDescent="0.25">
      <c r="A106" s="121" t="s">
        <v>140</v>
      </c>
      <c r="B106" s="139" t="s">
        <v>141</v>
      </c>
      <c r="C106" s="26">
        <f>SUM(C107:C109)</f>
        <v>0</v>
      </c>
      <c r="D106" s="82">
        <f>SUM(D107:D109)</f>
        <v>0</v>
      </c>
      <c r="E106" s="26"/>
      <c r="F106" s="61">
        <f t="shared" si="13"/>
        <v>0</v>
      </c>
    </row>
    <row r="107" spans="1:6" x14ac:dyDescent="0.25">
      <c r="A107" s="121" t="s">
        <v>142</v>
      </c>
      <c r="B107" s="139" t="s">
        <v>141</v>
      </c>
      <c r="C107" s="26">
        <v>0</v>
      </c>
      <c r="D107" s="85"/>
      <c r="E107" s="26"/>
      <c r="F107" s="61">
        <f t="shared" si="13"/>
        <v>0</v>
      </c>
    </row>
    <row r="108" spans="1:6" x14ac:dyDescent="0.25">
      <c r="A108" s="121" t="s">
        <v>143</v>
      </c>
      <c r="B108" s="139" t="s">
        <v>141</v>
      </c>
      <c r="C108" s="26">
        <v>0</v>
      </c>
      <c r="D108" s="85"/>
      <c r="E108" s="26"/>
      <c r="F108" s="61">
        <f t="shared" si="13"/>
        <v>0</v>
      </c>
    </row>
    <row r="109" spans="1:6" x14ac:dyDescent="0.25">
      <c r="A109" s="121" t="s">
        <v>144</v>
      </c>
      <c r="B109" s="139" t="s">
        <v>141</v>
      </c>
      <c r="C109" s="26">
        <v>0</v>
      </c>
      <c r="D109" s="85"/>
      <c r="E109" s="26"/>
      <c r="F109" s="61">
        <f t="shared" si="13"/>
        <v>0</v>
      </c>
    </row>
    <row r="110" spans="1:6" ht="26.25" x14ac:dyDescent="0.25">
      <c r="A110" s="131" t="s">
        <v>147</v>
      </c>
      <c r="B110" s="149" t="s">
        <v>148</v>
      </c>
      <c r="C110" s="8">
        <v>0</v>
      </c>
      <c r="D110" s="85"/>
      <c r="E110" s="26"/>
      <c r="F110" s="61">
        <f t="shared" si="13"/>
        <v>0</v>
      </c>
    </row>
    <row r="111" spans="1:6" x14ac:dyDescent="0.25">
      <c r="A111" s="132" t="s">
        <v>149</v>
      </c>
      <c r="B111" s="150" t="s">
        <v>150</v>
      </c>
      <c r="C111" s="29">
        <f>SUM(C112+C137+C141)</f>
        <v>647774.82999999996</v>
      </c>
      <c r="D111" s="133">
        <f>SUM(D112+D137+D141)</f>
        <v>30035.565999999995</v>
      </c>
      <c r="E111" s="22">
        <f t="shared" si="12"/>
        <v>4.6367294017891982</v>
      </c>
      <c r="F111" s="61">
        <f t="shared" si="13"/>
        <v>-617739.26399999997</v>
      </c>
    </row>
    <row r="112" spans="1:6" x14ac:dyDescent="0.25">
      <c r="A112" s="120" t="s">
        <v>151</v>
      </c>
      <c r="B112" s="151" t="s">
        <v>152</v>
      </c>
      <c r="C112" s="23">
        <f>SUM(C113+C115+C122)</f>
        <v>647774.82999999996</v>
      </c>
      <c r="D112" s="125">
        <f t="shared" ref="D112" si="15">SUM(D113+D115+D122)</f>
        <v>38003.065999999999</v>
      </c>
      <c r="E112" s="22">
        <f t="shared" si="12"/>
        <v>5.8667092699480161</v>
      </c>
      <c r="F112" s="61">
        <f t="shared" si="13"/>
        <v>-609771.76399999997</v>
      </c>
    </row>
    <row r="113" spans="1:6" x14ac:dyDescent="0.25">
      <c r="A113" s="118" t="s">
        <v>153</v>
      </c>
      <c r="B113" s="151" t="s">
        <v>154</v>
      </c>
      <c r="C113" s="23">
        <f>SUM(C114)</f>
        <v>1710</v>
      </c>
      <c r="D113" s="125">
        <f>SUM(D114)</f>
        <v>143</v>
      </c>
      <c r="E113" s="22">
        <f t="shared" si="12"/>
        <v>8.3625730994152043</v>
      </c>
      <c r="F113" s="61">
        <f t="shared" si="13"/>
        <v>-1567</v>
      </c>
    </row>
    <row r="114" spans="1:6" x14ac:dyDescent="0.25">
      <c r="A114" s="120" t="s">
        <v>155</v>
      </c>
      <c r="B114" s="148" t="s">
        <v>156</v>
      </c>
      <c r="C114" s="27">
        <v>1710</v>
      </c>
      <c r="D114" s="102">
        <v>143</v>
      </c>
      <c r="E114" s="26">
        <f t="shared" si="12"/>
        <v>8.3625730994152043</v>
      </c>
      <c r="F114" s="61">
        <f t="shared" si="13"/>
        <v>-1567</v>
      </c>
    </row>
    <row r="115" spans="1:6" x14ac:dyDescent="0.25">
      <c r="A115" s="118" t="s">
        <v>157</v>
      </c>
      <c r="B115" s="151" t="s">
        <v>158</v>
      </c>
      <c r="C115" s="22">
        <f>SUM(C116+C117+C118)</f>
        <v>177647.23</v>
      </c>
      <c r="D115" s="22">
        <f>SUM(D116+D117+D118)</f>
        <v>0</v>
      </c>
      <c r="E115" s="22">
        <f t="shared" si="12"/>
        <v>0</v>
      </c>
      <c r="F115" s="61">
        <f t="shared" si="13"/>
        <v>-177647.23</v>
      </c>
    </row>
    <row r="116" spans="1:6" ht="102.75" x14ac:dyDescent="0.25">
      <c r="A116" s="134" t="s">
        <v>224</v>
      </c>
      <c r="B116" s="152" t="s">
        <v>226</v>
      </c>
      <c r="C116" s="26">
        <v>17880.68</v>
      </c>
      <c r="D116" s="82">
        <v>0</v>
      </c>
      <c r="E116" s="26">
        <f t="shared" si="12"/>
        <v>0</v>
      </c>
      <c r="F116" s="61">
        <f t="shared" si="13"/>
        <v>-17880.68</v>
      </c>
    </row>
    <row r="117" spans="1:6" ht="64.5" x14ac:dyDescent="0.25">
      <c r="A117" s="134" t="s">
        <v>225</v>
      </c>
      <c r="B117" s="152" t="s">
        <v>227</v>
      </c>
      <c r="C117" s="26">
        <v>11047.95</v>
      </c>
      <c r="D117" s="82">
        <v>0</v>
      </c>
      <c r="E117" s="26">
        <f t="shared" si="12"/>
        <v>0</v>
      </c>
      <c r="F117" s="61">
        <f t="shared" si="13"/>
        <v>-11047.95</v>
      </c>
    </row>
    <row r="118" spans="1:6" ht="28.5" customHeight="1" x14ac:dyDescent="0.25">
      <c r="A118" s="118" t="s">
        <v>159</v>
      </c>
      <c r="B118" s="153" t="s">
        <v>160</v>
      </c>
      <c r="C118" s="22">
        <f>SUM(C119:C121)</f>
        <v>148718.6</v>
      </c>
      <c r="D118" s="22">
        <f>SUM(D119:D121)</f>
        <v>0</v>
      </c>
      <c r="E118" s="22">
        <f t="shared" si="12"/>
        <v>0</v>
      </c>
      <c r="F118" s="61">
        <f t="shared" si="13"/>
        <v>-148718.6</v>
      </c>
    </row>
    <row r="119" spans="1:6" ht="51.75" x14ac:dyDescent="0.25">
      <c r="A119" s="120" t="s">
        <v>161</v>
      </c>
      <c r="B119" s="139" t="s">
        <v>162</v>
      </c>
      <c r="C119" s="27">
        <v>35689</v>
      </c>
      <c r="D119" s="85">
        <v>0</v>
      </c>
      <c r="E119" s="26">
        <f t="shared" si="12"/>
        <v>0</v>
      </c>
      <c r="F119" s="61">
        <f t="shared" si="13"/>
        <v>-35689</v>
      </c>
    </row>
    <row r="120" spans="1:6" ht="26.25" x14ac:dyDescent="0.25">
      <c r="A120" s="120" t="s">
        <v>161</v>
      </c>
      <c r="B120" s="139" t="s">
        <v>163</v>
      </c>
      <c r="C120" s="27">
        <v>10161.6</v>
      </c>
      <c r="D120" s="85">
        <v>0</v>
      </c>
      <c r="E120" s="26">
        <f t="shared" si="12"/>
        <v>0</v>
      </c>
      <c r="F120" s="61">
        <f t="shared" si="13"/>
        <v>-10161.6</v>
      </c>
    </row>
    <row r="121" spans="1:6" ht="64.5" x14ac:dyDescent="0.25">
      <c r="A121" s="120" t="s">
        <v>164</v>
      </c>
      <c r="B121" s="139" t="s">
        <v>165</v>
      </c>
      <c r="C121" s="27">
        <v>102868</v>
      </c>
      <c r="D121" s="85">
        <v>0</v>
      </c>
      <c r="E121" s="26">
        <f t="shared" si="12"/>
        <v>0</v>
      </c>
      <c r="F121" s="61">
        <f t="shared" si="13"/>
        <v>-102868</v>
      </c>
    </row>
    <row r="122" spans="1:6" x14ac:dyDescent="0.25">
      <c r="A122" s="118" t="s">
        <v>166</v>
      </c>
      <c r="B122" s="138" t="s">
        <v>167</v>
      </c>
      <c r="C122" s="22">
        <f>SUM(C123+C125+C126+C134+C133+C124)</f>
        <v>468417.6</v>
      </c>
      <c r="D122" s="22">
        <f>SUM(D123+D125+D126+D134+D133+D124)</f>
        <v>37860.065999999999</v>
      </c>
      <c r="E122" s="22">
        <f t="shared" si="12"/>
        <v>8.082545574717944</v>
      </c>
      <c r="F122" s="61">
        <f t="shared" si="13"/>
        <v>-430557.53399999999</v>
      </c>
    </row>
    <row r="123" spans="1:6" ht="51.75" x14ac:dyDescent="0.25">
      <c r="A123" s="120" t="s">
        <v>168</v>
      </c>
      <c r="B123" s="139" t="s">
        <v>169</v>
      </c>
      <c r="C123" s="27">
        <v>17981</v>
      </c>
      <c r="D123" s="85">
        <v>0</v>
      </c>
      <c r="E123" s="26">
        <f t="shared" si="12"/>
        <v>0</v>
      </c>
      <c r="F123" s="61">
        <f t="shared" si="13"/>
        <v>-17981</v>
      </c>
    </row>
    <row r="124" spans="1:6" ht="64.5" x14ac:dyDescent="0.25">
      <c r="A124" s="120" t="s">
        <v>356</v>
      </c>
      <c r="B124" s="139" t="s">
        <v>357</v>
      </c>
      <c r="C124" s="27">
        <v>22.1</v>
      </c>
      <c r="D124" s="85">
        <v>0</v>
      </c>
      <c r="E124" s="26">
        <f t="shared" si="12"/>
        <v>0</v>
      </c>
      <c r="F124" s="61">
        <f t="shared" si="13"/>
        <v>-22.1</v>
      </c>
    </row>
    <row r="125" spans="1:6" ht="51.75" x14ac:dyDescent="0.25">
      <c r="A125" s="120" t="s">
        <v>170</v>
      </c>
      <c r="B125" s="139" t="s">
        <v>171</v>
      </c>
      <c r="C125" s="27">
        <v>10768</v>
      </c>
      <c r="D125" s="102">
        <v>1275.8499999999999</v>
      </c>
      <c r="E125" s="26">
        <f t="shared" si="12"/>
        <v>11.848532689450222</v>
      </c>
      <c r="F125" s="61">
        <f t="shared" si="13"/>
        <v>-9492.15</v>
      </c>
    </row>
    <row r="126" spans="1:6" ht="54" x14ac:dyDescent="0.25">
      <c r="A126" s="118" t="s">
        <v>172</v>
      </c>
      <c r="B126" s="153" t="s">
        <v>173</v>
      </c>
      <c r="C126" s="33">
        <f>SUM(C127:C132)</f>
        <v>65920.100000000006</v>
      </c>
      <c r="D126" s="33">
        <f>SUM(D127:D132)</f>
        <v>6384.2160000000003</v>
      </c>
      <c r="E126" s="22">
        <f t="shared" si="12"/>
        <v>9.6847789976046759</v>
      </c>
      <c r="F126" s="61">
        <f t="shared" si="13"/>
        <v>-59535.884000000005</v>
      </c>
    </row>
    <row r="127" spans="1:6" ht="90" x14ac:dyDescent="0.25">
      <c r="A127" s="120" t="s">
        <v>172</v>
      </c>
      <c r="B127" s="139" t="s">
        <v>174</v>
      </c>
      <c r="C127" s="27">
        <v>250</v>
      </c>
      <c r="D127" s="85">
        <v>0</v>
      </c>
      <c r="E127" s="26">
        <f t="shared" si="12"/>
        <v>0</v>
      </c>
      <c r="F127" s="61">
        <f t="shared" si="13"/>
        <v>-250</v>
      </c>
    </row>
    <row r="128" spans="1:6" ht="102.75" x14ac:dyDescent="0.25">
      <c r="A128" s="120" t="s">
        <v>172</v>
      </c>
      <c r="B128" s="139" t="s">
        <v>175</v>
      </c>
      <c r="C128" s="27">
        <v>63940</v>
      </c>
      <c r="D128" s="135">
        <v>6384.2160000000003</v>
      </c>
      <c r="E128" s="26">
        <f t="shared" si="12"/>
        <v>9.9846981545198634</v>
      </c>
      <c r="F128" s="61">
        <f t="shared" si="13"/>
        <v>-57555.784</v>
      </c>
    </row>
    <row r="129" spans="1:6" ht="90" x14ac:dyDescent="0.25">
      <c r="A129" s="120" t="s">
        <v>172</v>
      </c>
      <c r="B129" s="139" t="s">
        <v>176</v>
      </c>
      <c r="C129" s="27">
        <v>0.1</v>
      </c>
      <c r="D129" s="85">
        <v>0</v>
      </c>
      <c r="E129" s="26">
        <f t="shared" si="12"/>
        <v>0</v>
      </c>
      <c r="F129" s="61">
        <f t="shared" si="13"/>
        <v>-0.1</v>
      </c>
    </row>
    <row r="130" spans="1:6" ht="39" x14ac:dyDescent="0.25">
      <c r="A130" s="120" t="s">
        <v>172</v>
      </c>
      <c r="B130" s="139" t="s">
        <v>177</v>
      </c>
      <c r="C130" s="27">
        <v>98.3</v>
      </c>
      <c r="D130" s="85">
        <v>0</v>
      </c>
      <c r="E130" s="26">
        <f t="shared" ref="E130:E136" si="16">SUM(D130*100/C130)</f>
        <v>0</v>
      </c>
      <c r="F130" s="61">
        <f t="shared" ref="F130:F145" si="17">D130-C130</f>
        <v>-98.3</v>
      </c>
    </row>
    <row r="131" spans="1:6" ht="115.5" x14ac:dyDescent="0.25">
      <c r="A131" s="120" t="s">
        <v>172</v>
      </c>
      <c r="B131" s="139" t="s">
        <v>255</v>
      </c>
      <c r="C131" s="27">
        <v>652</v>
      </c>
      <c r="D131" s="85">
        <v>0</v>
      </c>
      <c r="E131" s="26">
        <f t="shared" si="16"/>
        <v>0</v>
      </c>
      <c r="F131" s="61">
        <f t="shared" si="17"/>
        <v>-652</v>
      </c>
    </row>
    <row r="132" spans="1:6" ht="128.25" x14ac:dyDescent="0.25">
      <c r="A132" s="136" t="s">
        <v>172</v>
      </c>
      <c r="B132" s="154" t="s">
        <v>311</v>
      </c>
      <c r="C132" s="27">
        <v>979.7</v>
      </c>
      <c r="D132" s="85">
        <v>0</v>
      </c>
      <c r="E132" s="26">
        <f t="shared" si="16"/>
        <v>0</v>
      </c>
      <c r="F132" s="61">
        <f t="shared" si="17"/>
        <v>-979.7</v>
      </c>
    </row>
    <row r="133" spans="1:6" ht="51.75" x14ac:dyDescent="0.25">
      <c r="A133" s="120" t="s">
        <v>358</v>
      </c>
      <c r="B133" s="139" t="s">
        <v>359</v>
      </c>
      <c r="C133" s="27">
        <v>1173.4000000000001</v>
      </c>
      <c r="D133" s="85">
        <v>0</v>
      </c>
      <c r="E133" s="26">
        <f>SUM(D133*100/C133)</f>
        <v>0</v>
      </c>
      <c r="F133" s="61">
        <f t="shared" si="17"/>
        <v>-1173.4000000000001</v>
      </c>
    </row>
    <row r="134" spans="1:6" ht="26.25" x14ac:dyDescent="0.25">
      <c r="A134" s="118" t="s">
        <v>178</v>
      </c>
      <c r="B134" s="138" t="s">
        <v>179</v>
      </c>
      <c r="C134" s="23">
        <f>SUM(C135:C136)</f>
        <v>372553</v>
      </c>
      <c r="D134" s="125">
        <f t="shared" ref="D134" si="18">SUM(D135:D136)</f>
        <v>30200</v>
      </c>
      <c r="E134" s="22">
        <f t="shared" si="16"/>
        <v>8.106229180814541</v>
      </c>
      <c r="F134" s="61">
        <f t="shared" si="17"/>
        <v>-342353</v>
      </c>
    </row>
    <row r="135" spans="1:6" ht="230.25" x14ac:dyDescent="0.25">
      <c r="A135" s="120" t="s">
        <v>180</v>
      </c>
      <c r="B135" s="139" t="s">
        <v>181</v>
      </c>
      <c r="C135" s="27">
        <v>217678</v>
      </c>
      <c r="D135" s="102">
        <v>17400</v>
      </c>
      <c r="E135" s="26">
        <f t="shared" si="16"/>
        <v>7.9934582272898504</v>
      </c>
      <c r="F135" s="61">
        <f t="shared" si="17"/>
        <v>-200278</v>
      </c>
    </row>
    <row r="136" spans="1:6" ht="51.75" x14ac:dyDescent="0.25">
      <c r="A136" s="120" t="s">
        <v>180</v>
      </c>
      <c r="B136" s="139" t="s">
        <v>182</v>
      </c>
      <c r="C136" s="27">
        <v>154875</v>
      </c>
      <c r="D136" s="102">
        <v>12800</v>
      </c>
      <c r="E136" s="26">
        <f t="shared" si="16"/>
        <v>8.2647296206618233</v>
      </c>
      <c r="F136" s="61">
        <f t="shared" si="17"/>
        <v>-142075</v>
      </c>
    </row>
    <row r="137" spans="1:6" ht="39" x14ac:dyDescent="0.25">
      <c r="A137" s="118" t="s">
        <v>214</v>
      </c>
      <c r="B137" s="138" t="s">
        <v>215</v>
      </c>
      <c r="C137" s="22">
        <f>SUM(C138:C140)</f>
        <v>0</v>
      </c>
      <c r="D137" s="83">
        <f t="shared" ref="D137" si="19">SUM(D138:D140)</f>
        <v>1608.4499999999998</v>
      </c>
      <c r="E137" s="22"/>
      <c r="F137" s="61">
        <f t="shared" si="17"/>
        <v>1608.4499999999998</v>
      </c>
    </row>
    <row r="138" spans="1:6" ht="39" x14ac:dyDescent="0.25">
      <c r="A138" s="120" t="s">
        <v>258</v>
      </c>
      <c r="B138" s="139" t="s">
        <v>216</v>
      </c>
      <c r="C138" s="27">
        <v>0</v>
      </c>
      <c r="D138" s="105">
        <v>1533.07</v>
      </c>
      <c r="E138" s="26"/>
      <c r="F138" s="61">
        <f t="shared" si="17"/>
        <v>1533.07</v>
      </c>
    </row>
    <row r="139" spans="1:6" ht="39" x14ac:dyDescent="0.25">
      <c r="A139" s="120" t="s">
        <v>360</v>
      </c>
      <c r="B139" s="139" t="s">
        <v>216</v>
      </c>
      <c r="C139" s="27">
        <v>0</v>
      </c>
      <c r="D139" s="85">
        <v>37.29</v>
      </c>
      <c r="E139" s="26"/>
      <c r="F139" s="61">
        <f t="shared" si="17"/>
        <v>37.29</v>
      </c>
    </row>
    <row r="140" spans="1:6" ht="39" x14ac:dyDescent="0.25">
      <c r="A140" s="120" t="s">
        <v>361</v>
      </c>
      <c r="B140" s="139" t="s">
        <v>216</v>
      </c>
      <c r="C140" s="27">
        <v>0</v>
      </c>
      <c r="D140" s="85">
        <v>38.090000000000003</v>
      </c>
      <c r="E140" s="26"/>
      <c r="F140" s="61">
        <f t="shared" si="17"/>
        <v>38.090000000000003</v>
      </c>
    </row>
    <row r="141" spans="1:6" ht="51.75" x14ac:dyDescent="0.25">
      <c r="A141" s="118" t="s">
        <v>217</v>
      </c>
      <c r="B141" s="138" t="s">
        <v>218</v>
      </c>
      <c r="C141" s="23">
        <f>SUM(C142:C144)</f>
        <v>0</v>
      </c>
      <c r="D141" s="125">
        <f>SUM(D142:D144)</f>
        <v>-9575.9500000000007</v>
      </c>
      <c r="E141" s="26"/>
      <c r="F141" s="61">
        <f t="shared" si="17"/>
        <v>-9575.9500000000007</v>
      </c>
    </row>
    <row r="142" spans="1:6" x14ac:dyDescent="0.25">
      <c r="A142" s="120" t="s">
        <v>219</v>
      </c>
      <c r="B142" s="139"/>
      <c r="C142" s="77"/>
      <c r="D142" s="85">
        <v>-8069.5</v>
      </c>
      <c r="E142" s="26"/>
      <c r="F142" s="61">
        <f t="shared" si="17"/>
        <v>-8069.5</v>
      </c>
    </row>
    <row r="143" spans="1:6" x14ac:dyDescent="0.25">
      <c r="A143" s="120" t="s">
        <v>220</v>
      </c>
      <c r="B143" s="139"/>
      <c r="C143" s="27" t="s">
        <v>192</v>
      </c>
      <c r="D143" s="85">
        <v>-1506.45</v>
      </c>
      <c r="E143" s="26"/>
      <c r="F143" s="61" t="e">
        <f t="shared" si="17"/>
        <v>#VALUE!</v>
      </c>
    </row>
    <row r="144" spans="1:6" x14ac:dyDescent="0.25">
      <c r="A144" s="120" t="s">
        <v>221</v>
      </c>
      <c r="B144" s="139"/>
      <c r="C144" s="27"/>
      <c r="D144" s="85">
        <v>0</v>
      </c>
      <c r="E144" s="26"/>
      <c r="F144" s="61">
        <f t="shared" si="17"/>
        <v>0</v>
      </c>
    </row>
    <row r="145" spans="1:6" x14ac:dyDescent="0.25">
      <c r="A145" s="118"/>
      <c r="B145" s="138" t="s">
        <v>183</v>
      </c>
      <c r="C145" s="23">
        <f>SUM(C111+C4)</f>
        <v>1203898.33</v>
      </c>
      <c r="D145" s="125">
        <f>SUM(D111+D4)</f>
        <v>57893.466</v>
      </c>
      <c r="E145" s="22">
        <f t="shared" ref="E145" si="20">SUM(D145*100/C145)</f>
        <v>4.8088334834719797</v>
      </c>
      <c r="F145" s="61">
        <f t="shared" si="17"/>
        <v>-1146004.8640000001</v>
      </c>
    </row>
    <row r="146" spans="1:6" x14ac:dyDescent="0.25">
      <c r="A146" s="137"/>
      <c r="B146" s="137"/>
      <c r="C146" s="137"/>
      <c r="D146" s="137"/>
      <c r="E146" s="137"/>
      <c r="F146" s="137"/>
    </row>
    <row r="147" spans="1:6" x14ac:dyDescent="0.25">
      <c r="A147" s="137"/>
      <c r="B147" s="137"/>
      <c r="C147" s="137"/>
      <c r="D147" s="137"/>
      <c r="E147" s="137"/>
      <c r="F147" s="137"/>
    </row>
  </sheetData>
  <mergeCells count="1">
    <mergeCell ref="A1:F1"/>
  </mergeCells>
  <pageMargins left="0.70866141732283472" right="0" top="0.74803149606299213" bottom="0.35433070866141736" header="0.31496062992125984" footer="0.31496062992125984"/>
  <pageSetup paperSize="9" scale="85" orientation="portrait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workbookViewId="0">
      <selection activeCell="F3" sqref="F3"/>
    </sheetView>
  </sheetViews>
  <sheetFormatPr defaultRowHeight="15" x14ac:dyDescent="0.25"/>
  <cols>
    <col min="1" max="1" width="27" style="19" customWidth="1"/>
    <col min="2" max="2" width="39.7109375" style="19" customWidth="1"/>
    <col min="3" max="3" width="10.42578125" style="19" customWidth="1"/>
    <col min="4" max="4" width="11.85546875" style="19" customWidth="1"/>
    <col min="5" max="5" width="10.140625" style="19" customWidth="1"/>
    <col min="6" max="6" width="10" bestFit="1" customWidth="1"/>
  </cols>
  <sheetData>
    <row r="1" spans="1:6" ht="46.5" customHeight="1" x14ac:dyDescent="0.25">
      <c r="A1" s="199" t="s">
        <v>327</v>
      </c>
      <c r="B1" s="199"/>
      <c r="C1" s="199"/>
      <c r="D1" s="199"/>
      <c r="E1" s="199"/>
    </row>
    <row r="2" spans="1:6" ht="60" x14ac:dyDescent="0.25">
      <c r="A2" s="57" t="s">
        <v>0</v>
      </c>
      <c r="B2" s="58" t="s">
        <v>1</v>
      </c>
      <c r="C2" s="57" t="s">
        <v>209</v>
      </c>
      <c r="D2" s="59" t="s">
        <v>328</v>
      </c>
      <c r="E2" s="60" t="s">
        <v>2</v>
      </c>
      <c r="F2" s="1" t="s">
        <v>223</v>
      </c>
    </row>
    <row r="3" spans="1:6" x14ac:dyDescent="0.25">
      <c r="A3" s="2">
        <v>1</v>
      </c>
      <c r="B3" s="2">
        <v>2</v>
      </c>
      <c r="C3" s="3">
        <v>3</v>
      </c>
      <c r="D3" s="4">
        <v>5</v>
      </c>
      <c r="E3" s="5">
        <v>7</v>
      </c>
      <c r="F3" s="112">
        <v>8</v>
      </c>
    </row>
    <row r="4" spans="1:6" x14ac:dyDescent="0.25">
      <c r="A4" s="21" t="s">
        <v>3</v>
      </c>
      <c r="B4" s="6" t="s">
        <v>4</v>
      </c>
      <c r="C4" s="22">
        <f>SUM(C5+C11+C17+C25+C31+C34+C36+C47+C54+C63+C72+C107)</f>
        <v>524156.92</v>
      </c>
      <c r="D4" s="22">
        <f>SUM(D5+D11+D17+D25+D31+D34+D36+D47+D54+D63+D72+D107)</f>
        <v>429384.00999999995</v>
      </c>
      <c r="E4" s="22">
        <f>SUM(D4*100/C4)</f>
        <v>81.918981437848785</v>
      </c>
      <c r="F4" s="56">
        <f>SUM(D4-C4)</f>
        <v>-94772.910000000033</v>
      </c>
    </row>
    <row r="5" spans="1:6" x14ac:dyDescent="0.25">
      <c r="A5" s="21" t="s">
        <v>5</v>
      </c>
      <c r="B5" s="16" t="s">
        <v>6</v>
      </c>
      <c r="C5" s="22">
        <f>SUM(C6)</f>
        <v>365329</v>
      </c>
      <c r="D5" s="22">
        <f>SUM(D6)</f>
        <v>301309.81</v>
      </c>
      <c r="E5" s="22">
        <f>SUM(D5*100/C5)</f>
        <v>82.476291233381417</v>
      </c>
      <c r="F5" s="56">
        <f t="shared" ref="F5:F65" si="0">SUM(D5-C5)</f>
        <v>-64019.19</v>
      </c>
    </row>
    <row r="6" spans="1:6" x14ac:dyDescent="0.25">
      <c r="A6" s="21" t="s">
        <v>7</v>
      </c>
      <c r="B6" s="16" t="s">
        <v>8</v>
      </c>
      <c r="C6" s="22">
        <f>SUM(C7:C10)</f>
        <v>365329</v>
      </c>
      <c r="D6" s="22">
        <f t="shared" ref="D6" si="1">SUM(D7:D10)</f>
        <v>301309.81</v>
      </c>
      <c r="E6" s="22">
        <f>SUM(D6*100/C6)</f>
        <v>82.476291233381417</v>
      </c>
      <c r="F6" s="56">
        <f t="shared" si="0"/>
        <v>-64019.19</v>
      </c>
    </row>
    <row r="7" spans="1:6" ht="89.25" x14ac:dyDescent="0.25">
      <c r="A7" s="24" t="s">
        <v>9</v>
      </c>
      <c r="B7" s="25" t="s">
        <v>10</v>
      </c>
      <c r="C7" s="26">
        <v>358194</v>
      </c>
      <c r="D7" s="13">
        <v>294897.2</v>
      </c>
      <c r="E7" s="26">
        <f t="shared" ref="E7:E64" si="2">SUM(D7*100/C7)</f>
        <v>82.328905565140673</v>
      </c>
      <c r="F7" s="51">
        <f t="shared" si="0"/>
        <v>-63296.799999999988</v>
      </c>
    </row>
    <row r="8" spans="1:6" ht="114.75" x14ac:dyDescent="0.25">
      <c r="A8" s="24" t="s">
        <v>11</v>
      </c>
      <c r="B8" s="25" t="s">
        <v>12</v>
      </c>
      <c r="C8" s="26">
        <v>530</v>
      </c>
      <c r="D8" s="13">
        <v>641.07000000000005</v>
      </c>
      <c r="E8" s="26">
        <f t="shared" si="2"/>
        <v>120.95660377358492</v>
      </c>
      <c r="F8" s="51">
        <f t="shared" si="0"/>
        <v>111.07000000000005</v>
      </c>
    </row>
    <row r="9" spans="1:6" ht="51" x14ac:dyDescent="0.25">
      <c r="A9" s="24" t="s">
        <v>13</v>
      </c>
      <c r="B9" s="25" t="s">
        <v>14</v>
      </c>
      <c r="C9" s="26">
        <v>1584</v>
      </c>
      <c r="D9" s="13">
        <v>2079.5500000000002</v>
      </c>
      <c r="E9" s="26">
        <f t="shared" si="2"/>
        <v>131.28472222222223</v>
      </c>
      <c r="F9" s="51">
        <f t="shared" si="0"/>
        <v>495.55000000000018</v>
      </c>
    </row>
    <row r="10" spans="1:6" ht="102" x14ac:dyDescent="0.25">
      <c r="A10" s="24" t="s">
        <v>15</v>
      </c>
      <c r="B10" s="25" t="s">
        <v>16</v>
      </c>
      <c r="C10" s="26">
        <v>5021</v>
      </c>
      <c r="D10" s="34">
        <v>3691.99</v>
      </c>
      <c r="E10" s="26">
        <f t="shared" si="2"/>
        <v>73.530969926309496</v>
      </c>
      <c r="F10" s="51">
        <f t="shared" si="0"/>
        <v>-1329.0100000000002</v>
      </c>
    </row>
    <row r="11" spans="1:6" ht="38.25" x14ac:dyDescent="0.25">
      <c r="A11" s="21" t="s">
        <v>17</v>
      </c>
      <c r="B11" s="28" t="s">
        <v>18</v>
      </c>
      <c r="C11" s="22">
        <f>SUM(C12)</f>
        <v>12516.79</v>
      </c>
      <c r="D11" s="22">
        <f>SUM(D12)</f>
        <v>9937.7099999999991</v>
      </c>
      <c r="E11" s="22">
        <f t="shared" si="2"/>
        <v>79.39503658685652</v>
      </c>
      <c r="F11" s="56">
        <f t="shared" si="0"/>
        <v>-2579.0800000000017</v>
      </c>
    </row>
    <row r="12" spans="1:6" ht="38.25" x14ac:dyDescent="0.25">
      <c r="A12" s="21" t="s">
        <v>19</v>
      </c>
      <c r="B12" s="28" t="s">
        <v>20</v>
      </c>
      <c r="C12" s="22">
        <f>SUM(C13:C16)</f>
        <v>12516.79</v>
      </c>
      <c r="D12" s="22">
        <f t="shared" ref="D12" si="3">SUM(D13:D16)</f>
        <v>9937.7099999999991</v>
      </c>
      <c r="E12" s="22">
        <f t="shared" si="2"/>
        <v>79.39503658685652</v>
      </c>
      <c r="F12" s="56">
        <f t="shared" si="0"/>
        <v>-2579.0800000000017</v>
      </c>
    </row>
    <row r="13" spans="1:6" ht="76.5" x14ac:dyDescent="0.25">
      <c r="A13" s="14" t="s">
        <v>262</v>
      </c>
      <c r="B13" s="14" t="s">
        <v>22</v>
      </c>
      <c r="C13" s="26">
        <v>4209.43</v>
      </c>
      <c r="D13" s="13">
        <v>3396.46</v>
      </c>
      <c r="E13" s="26">
        <f t="shared" si="2"/>
        <v>80.686933860403897</v>
      </c>
      <c r="F13" s="51">
        <f t="shared" si="0"/>
        <v>-812.97000000000025</v>
      </c>
    </row>
    <row r="14" spans="1:6" ht="102" x14ac:dyDescent="0.25">
      <c r="A14" s="14" t="s">
        <v>263</v>
      </c>
      <c r="B14" s="14" t="s">
        <v>24</v>
      </c>
      <c r="C14" s="26">
        <v>91.01</v>
      </c>
      <c r="D14" s="13">
        <v>92.84</v>
      </c>
      <c r="E14" s="26">
        <f t="shared" si="2"/>
        <v>102.01076804746731</v>
      </c>
      <c r="F14" s="51">
        <f t="shared" si="0"/>
        <v>1.8299999999999983</v>
      </c>
    </row>
    <row r="15" spans="1:6" ht="76.5" x14ac:dyDescent="0.25">
      <c r="A15" s="10" t="s">
        <v>264</v>
      </c>
      <c r="B15" s="14" t="s">
        <v>26</v>
      </c>
      <c r="C15" s="26">
        <v>8216.35</v>
      </c>
      <c r="D15" s="13">
        <v>6777.68</v>
      </c>
      <c r="E15" s="26">
        <f t="shared" si="2"/>
        <v>82.490156821459649</v>
      </c>
      <c r="F15" s="51">
        <f t="shared" si="0"/>
        <v>-1438.67</v>
      </c>
    </row>
    <row r="16" spans="1:6" ht="76.5" x14ac:dyDescent="0.25">
      <c r="A16" s="14" t="s">
        <v>265</v>
      </c>
      <c r="B16" s="14" t="s">
        <v>28</v>
      </c>
      <c r="C16" s="26"/>
      <c r="D16" s="13">
        <v>-329.27</v>
      </c>
      <c r="E16" s="26"/>
      <c r="F16" s="51">
        <f t="shared" si="0"/>
        <v>-329.27</v>
      </c>
    </row>
    <row r="17" spans="1:6" x14ac:dyDescent="0.25">
      <c r="A17" s="21" t="s">
        <v>239</v>
      </c>
      <c r="B17" s="28" t="s">
        <v>240</v>
      </c>
      <c r="C17" s="22">
        <f>SUM(C18+C21+C23)</f>
        <v>21318</v>
      </c>
      <c r="D17" s="22">
        <f>SUM(D18+D21+D23)</f>
        <v>17977.79</v>
      </c>
      <c r="E17" s="22">
        <f t="shared" si="2"/>
        <v>84.331503893423402</v>
      </c>
      <c r="F17" s="56">
        <f t="shared" si="0"/>
        <v>-3340.2099999999991</v>
      </c>
    </row>
    <row r="18" spans="1:6" ht="25.5" x14ac:dyDescent="0.25">
      <c r="A18" s="21" t="s">
        <v>29</v>
      </c>
      <c r="B18" s="28" t="s">
        <v>31</v>
      </c>
      <c r="C18" s="23">
        <f>SUM(C19:C20)</f>
        <v>19681</v>
      </c>
      <c r="D18" s="23">
        <f t="shared" ref="D18" si="4">SUM(D19:D20)</f>
        <v>16490.23</v>
      </c>
      <c r="E18" s="22">
        <f t="shared" si="2"/>
        <v>83.787561607641891</v>
      </c>
      <c r="F18" s="56">
        <f t="shared" si="0"/>
        <v>-3190.7700000000004</v>
      </c>
    </row>
    <row r="19" spans="1:6" ht="25.5" x14ac:dyDescent="0.25">
      <c r="A19" s="24" t="s">
        <v>30</v>
      </c>
      <c r="B19" s="25" t="s">
        <v>31</v>
      </c>
      <c r="C19" s="26">
        <v>19681</v>
      </c>
      <c r="D19" s="34">
        <v>16478.310000000001</v>
      </c>
      <c r="E19" s="26">
        <f t="shared" si="2"/>
        <v>83.726995579492922</v>
      </c>
      <c r="F19" s="51">
        <f t="shared" si="0"/>
        <v>-3202.6899999999987</v>
      </c>
    </row>
    <row r="20" spans="1:6" ht="38.25" x14ac:dyDescent="0.25">
      <c r="A20" s="24" t="s">
        <v>32</v>
      </c>
      <c r="B20" s="25" t="s">
        <v>33</v>
      </c>
      <c r="C20" s="26">
        <v>0</v>
      </c>
      <c r="D20" s="13">
        <v>11.92</v>
      </c>
      <c r="E20" s="26"/>
      <c r="F20" s="51">
        <f t="shared" si="0"/>
        <v>11.92</v>
      </c>
    </row>
    <row r="21" spans="1:6" x14ac:dyDescent="0.25">
      <c r="A21" s="21" t="s">
        <v>34</v>
      </c>
      <c r="B21" s="28" t="s">
        <v>35</v>
      </c>
      <c r="C21" s="23">
        <f>SUM(C22:C22)</f>
        <v>8</v>
      </c>
      <c r="D21" s="23">
        <f>SUM(D22:D22)</f>
        <v>25.52</v>
      </c>
      <c r="E21" s="22">
        <f t="shared" si="2"/>
        <v>319</v>
      </c>
      <c r="F21" s="56">
        <f t="shared" si="0"/>
        <v>17.52</v>
      </c>
    </row>
    <row r="22" spans="1:6" x14ac:dyDescent="0.25">
      <c r="A22" s="24" t="s">
        <v>36</v>
      </c>
      <c r="B22" s="25" t="s">
        <v>35</v>
      </c>
      <c r="C22" s="26">
        <v>8</v>
      </c>
      <c r="D22" s="34">
        <v>25.52</v>
      </c>
      <c r="E22" s="26">
        <f t="shared" si="2"/>
        <v>319</v>
      </c>
      <c r="F22" s="51">
        <f t="shared" si="0"/>
        <v>17.52</v>
      </c>
    </row>
    <row r="23" spans="1:6" ht="25.5" x14ac:dyDescent="0.25">
      <c r="A23" s="21" t="s">
        <v>39</v>
      </c>
      <c r="B23" s="28" t="s">
        <v>40</v>
      </c>
      <c r="C23" s="22">
        <f>SUM(C24)</f>
        <v>1629</v>
      </c>
      <c r="D23" s="22">
        <f>SUM(D24)</f>
        <v>1462.04</v>
      </c>
      <c r="E23" s="22">
        <f t="shared" si="2"/>
        <v>89.750767341927556</v>
      </c>
      <c r="F23" s="56">
        <f t="shared" si="0"/>
        <v>-166.96000000000004</v>
      </c>
    </row>
    <row r="24" spans="1:6" ht="38.25" x14ac:dyDescent="0.25">
      <c r="A24" s="24" t="s">
        <v>41</v>
      </c>
      <c r="B24" s="25" t="s">
        <v>42</v>
      </c>
      <c r="C24" s="26">
        <v>1629</v>
      </c>
      <c r="D24" s="13">
        <v>1462.04</v>
      </c>
      <c r="E24" s="26">
        <f t="shared" si="2"/>
        <v>89.750767341927556</v>
      </c>
      <c r="F24" s="51">
        <f t="shared" si="0"/>
        <v>-166.96000000000004</v>
      </c>
    </row>
    <row r="25" spans="1:6" x14ac:dyDescent="0.25">
      <c r="A25" s="15" t="s">
        <v>43</v>
      </c>
      <c r="B25" s="17" t="s">
        <v>44</v>
      </c>
      <c r="C25" s="22">
        <f>SUM(C26+C28)</f>
        <v>71460.83</v>
      </c>
      <c r="D25" s="22">
        <f t="shared" ref="D25" si="5">SUM(D26+D28)</f>
        <v>64508.380000000005</v>
      </c>
      <c r="E25" s="22">
        <f t="shared" si="2"/>
        <v>90.270963827316308</v>
      </c>
      <c r="F25" s="56">
        <f t="shared" si="0"/>
        <v>-6952.4499999999971</v>
      </c>
    </row>
    <row r="26" spans="1:6" x14ac:dyDescent="0.25">
      <c r="A26" s="21" t="s">
        <v>45</v>
      </c>
      <c r="B26" s="28" t="s">
        <v>46</v>
      </c>
      <c r="C26" s="22">
        <f>SUM(C27)</f>
        <v>12131</v>
      </c>
      <c r="D26" s="22">
        <f t="shared" ref="D26" si="6">SUM(D27)</f>
        <v>10501.75</v>
      </c>
      <c r="E26" s="22">
        <f t="shared" si="2"/>
        <v>86.56953260242355</v>
      </c>
      <c r="F26" s="56">
        <f t="shared" si="0"/>
        <v>-1629.25</v>
      </c>
    </row>
    <row r="27" spans="1:6" ht="51" x14ac:dyDescent="0.25">
      <c r="A27" s="24" t="s">
        <v>47</v>
      </c>
      <c r="B27" s="25" t="s">
        <v>48</v>
      </c>
      <c r="C27" s="26">
        <v>12131</v>
      </c>
      <c r="D27" s="13">
        <v>10501.75</v>
      </c>
      <c r="E27" s="26">
        <f t="shared" si="2"/>
        <v>86.56953260242355</v>
      </c>
      <c r="F27" s="51">
        <f t="shared" si="0"/>
        <v>-1629.25</v>
      </c>
    </row>
    <row r="28" spans="1:6" x14ac:dyDescent="0.25">
      <c r="A28" s="15" t="s">
        <v>49</v>
      </c>
      <c r="B28" s="17" t="s">
        <v>50</v>
      </c>
      <c r="C28" s="23">
        <f>SUM(C29:C30)</f>
        <v>59329.83</v>
      </c>
      <c r="D28" s="23">
        <f>SUM(D29:D30)</f>
        <v>54006.630000000005</v>
      </c>
      <c r="E28" s="22">
        <f t="shared" si="2"/>
        <v>91.027784842801665</v>
      </c>
      <c r="F28" s="56">
        <f t="shared" si="0"/>
        <v>-5323.1999999999971</v>
      </c>
    </row>
    <row r="29" spans="1:6" ht="38.25" x14ac:dyDescent="0.25">
      <c r="A29" s="24" t="s">
        <v>193</v>
      </c>
      <c r="B29" s="25" t="s">
        <v>194</v>
      </c>
      <c r="C29" s="26">
        <v>55002.83</v>
      </c>
      <c r="D29" s="13">
        <v>47422.400000000001</v>
      </c>
      <c r="E29" s="26">
        <f t="shared" si="2"/>
        <v>86.218109140929656</v>
      </c>
      <c r="F29" s="51">
        <f t="shared" si="0"/>
        <v>-7580.43</v>
      </c>
    </row>
    <row r="30" spans="1:6" ht="38.25" x14ac:dyDescent="0.25">
      <c r="A30" s="24" t="s">
        <v>196</v>
      </c>
      <c r="B30" s="25" t="s">
        <v>195</v>
      </c>
      <c r="C30" s="26">
        <v>4327</v>
      </c>
      <c r="D30" s="13">
        <v>6584.23</v>
      </c>
      <c r="E30" s="26">
        <f t="shared" si="2"/>
        <v>152.16616593482783</v>
      </c>
      <c r="F30" s="51">
        <f t="shared" si="0"/>
        <v>2257.2299999999996</v>
      </c>
    </row>
    <row r="31" spans="1:6" x14ac:dyDescent="0.25">
      <c r="A31" s="21" t="s">
        <v>51</v>
      </c>
      <c r="B31" s="28" t="s">
        <v>52</v>
      </c>
      <c r="C31" s="22">
        <f>SUM(C32:C33)</f>
        <v>7433</v>
      </c>
      <c r="D31" s="22">
        <f>SUM(D32:D33)</f>
        <v>4917.68</v>
      </c>
      <c r="E31" s="22">
        <f t="shared" si="2"/>
        <v>66.160096865330289</v>
      </c>
      <c r="F31" s="56">
        <f t="shared" si="0"/>
        <v>-2515.3199999999997</v>
      </c>
    </row>
    <row r="32" spans="1:6" ht="51" x14ac:dyDescent="0.25">
      <c r="A32" s="24" t="s">
        <v>53</v>
      </c>
      <c r="B32" s="25" t="s">
        <v>54</v>
      </c>
      <c r="C32" s="26">
        <v>7433</v>
      </c>
      <c r="D32" s="13">
        <v>4867.68</v>
      </c>
      <c r="E32" s="26">
        <f t="shared" si="2"/>
        <v>65.48742096058119</v>
      </c>
      <c r="F32" s="51">
        <f t="shared" si="0"/>
        <v>-2565.3199999999997</v>
      </c>
    </row>
    <row r="33" spans="1:6" ht="38.25" x14ac:dyDescent="0.25">
      <c r="A33" s="24" t="s">
        <v>210</v>
      </c>
      <c r="B33" s="25" t="s">
        <v>211</v>
      </c>
      <c r="C33" s="26">
        <v>0</v>
      </c>
      <c r="D33" s="34">
        <v>50</v>
      </c>
      <c r="E33" s="26"/>
      <c r="F33" s="51">
        <f t="shared" si="0"/>
        <v>50</v>
      </c>
    </row>
    <row r="34" spans="1:6" ht="38.25" x14ac:dyDescent="0.25">
      <c r="A34" s="28" t="s">
        <v>55</v>
      </c>
      <c r="B34" s="28" t="s">
        <v>244</v>
      </c>
      <c r="C34" s="22">
        <f>SUM(C35)</f>
        <v>0</v>
      </c>
      <c r="D34" s="22">
        <f>SUM(D35)</f>
        <v>0.51</v>
      </c>
      <c r="E34" s="22"/>
      <c r="F34" s="56">
        <f t="shared" si="0"/>
        <v>0.51</v>
      </c>
    </row>
    <row r="35" spans="1:6" ht="51" x14ac:dyDescent="0.25">
      <c r="A35" s="25" t="s">
        <v>56</v>
      </c>
      <c r="B35" s="25" t="s">
        <v>57</v>
      </c>
      <c r="C35" s="26">
        <v>0</v>
      </c>
      <c r="D35" s="13">
        <v>0.51</v>
      </c>
      <c r="E35" s="26"/>
      <c r="F35" s="51">
        <f t="shared" si="0"/>
        <v>0.51</v>
      </c>
    </row>
    <row r="36" spans="1:6" ht="51" x14ac:dyDescent="0.25">
      <c r="A36" s="21" t="s">
        <v>58</v>
      </c>
      <c r="B36" s="6" t="s">
        <v>59</v>
      </c>
      <c r="C36" s="22">
        <f>SUM(C37)</f>
        <v>36124</v>
      </c>
      <c r="D36" s="22">
        <f t="shared" ref="D36" si="7">SUM(D37)</f>
        <v>21941.050000000003</v>
      </c>
      <c r="E36" s="22">
        <f t="shared" si="2"/>
        <v>60.738151921160458</v>
      </c>
      <c r="F36" s="56">
        <f t="shared" si="0"/>
        <v>-14182.949999999997</v>
      </c>
    </row>
    <row r="37" spans="1:6" ht="114.75" x14ac:dyDescent="0.25">
      <c r="A37" s="21" t="s">
        <v>60</v>
      </c>
      <c r="B37" s="67" t="s">
        <v>61</v>
      </c>
      <c r="C37" s="22">
        <f>SUM(C38+C41+C42+C46)</f>
        <v>36124</v>
      </c>
      <c r="D37" s="22">
        <f>SUM(D38+D41+D42+D46)</f>
        <v>21941.050000000003</v>
      </c>
      <c r="E37" s="22">
        <f t="shared" si="2"/>
        <v>60.738151921160458</v>
      </c>
      <c r="F37" s="56">
        <f t="shared" si="0"/>
        <v>-14182.949999999997</v>
      </c>
    </row>
    <row r="38" spans="1:6" ht="89.25" x14ac:dyDescent="0.25">
      <c r="A38" s="21" t="s">
        <v>62</v>
      </c>
      <c r="B38" s="28" t="s">
        <v>63</v>
      </c>
      <c r="C38" s="61">
        <f>SUM(C39:C40)</f>
        <v>26992</v>
      </c>
      <c r="D38" s="61">
        <f>SUM(D39:D40)</f>
        <v>15287.16</v>
      </c>
      <c r="E38" s="22">
        <f t="shared" si="2"/>
        <v>56.635892116182575</v>
      </c>
      <c r="F38" s="56">
        <f t="shared" si="0"/>
        <v>-11704.84</v>
      </c>
    </row>
    <row r="39" spans="1:6" ht="114.75" x14ac:dyDescent="0.25">
      <c r="A39" s="24" t="s">
        <v>184</v>
      </c>
      <c r="B39" s="66" t="s">
        <v>189</v>
      </c>
      <c r="C39" s="26">
        <v>24412</v>
      </c>
      <c r="D39" s="34">
        <v>14312.11</v>
      </c>
      <c r="E39" s="26">
        <f t="shared" si="2"/>
        <v>58.627355398984108</v>
      </c>
      <c r="F39" s="51">
        <f t="shared" si="0"/>
        <v>-10099.89</v>
      </c>
    </row>
    <row r="40" spans="1:6" ht="114.75" x14ac:dyDescent="0.25">
      <c r="A40" s="24" t="s">
        <v>185</v>
      </c>
      <c r="B40" s="66" t="s">
        <v>190</v>
      </c>
      <c r="C40" s="26">
        <v>2580</v>
      </c>
      <c r="D40" s="34">
        <v>975.05</v>
      </c>
      <c r="E40" s="26">
        <f t="shared" si="2"/>
        <v>37.792635658914726</v>
      </c>
      <c r="F40" s="51">
        <f t="shared" si="0"/>
        <v>-1604.95</v>
      </c>
    </row>
    <row r="41" spans="1:6" ht="114.75" x14ac:dyDescent="0.25">
      <c r="A41" s="24" t="s">
        <v>186</v>
      </c>
      <c r="B41" s="35" t="s">
        <v>191</v>
      </c>
      <c r="C41" s="26">
        <v>22</v>
      </c>
      <c r="D41" s="34">
        <v>0</v>
      </c>
      <c r="E41" s="26">
        <f t="shared" si="2"/>
        <v>0</v>
      </c>
      <c r="F41" s="51">
        <f t="shared" si="0"/>
        <v>-22</v>
      </c>
    </row>
    <row r="42" spans="1:6" ht="39" x14ac:dyDescent="0.25">
      <c r="A42" s="21" t="s">
        <v>64</v>
      </c>
      <c r="B42" s="11" t="s">
        <v>65</v>
      </c>
      <c r="C42" s="22">
        <f>SUM(C43:C45)</f>
        <v>9110</v>
      </c>
      <c r="D42" s="22">
        <f t="shared" ref="D42" si="8">SUM(D43:D45)</f>
        <v>6626.49</v>
      </c>
      <c r="E42" s="22">
        <f t="shared" si="2"/>
        <v>72.738638858397366</v>
      </c>
      <c r="F42" s="56">
        <f t="shared" si="0"/>
        <v>-2483.5100000000002</v>
      </c>
    </row>
    <row r="43" spans="1:6" ht="102" x14ac:dyDescent="0.25">
      <c r="A43" s="24" t="s">
        <v>66</v>
      </c>
      <c r="B43" s="35" t="s">
        <v>197</v>
      </c>
      <c r="C43" s="26">
        <v>4129</v>
      </c>
      <c r="D43" s="13">
        <v>4207.6400000000003</v>
      </c>
      <c r="E43" s="26">
        <f t="shared" si="2"/>
        <v>101.9045773795108</v>
      </c>
      <c r="F43" s="51">
        <f t="shared" si="0"/>
        <v>78.640000000000327</v>
      </c>
    </row>
    <row r="44" spans="1:6" ht="76.5" x14ac:dyDescent="0.25">
      <c r="A44" s="24" t="s">
        <v>67</v>
      </c>
      <c r="B44" s="66" t="s">
        <v>198</v>
      </c>
      <c r="C44" s="26">
        <v>3978</v>
      </c>
      <c r="D44" s="13">
        <v>1896.91</v>
      </c>
      <c r="E44" s="26">
        <f t="shared" si="2"/>
        <v>47.685017596782302</v>
      </c>
      <c r="F44" s="51">
        <f t="shared" si="0"/>
        <v>-2081.09</v>
      </c>
    </row>
    <row r="45" spans="1:6" ht="63.75" x14ac:dyDescent="0.25">
      <c r="A45" s="24" t="s">
        <v>68</v>
      </c>
      <c r="B45" s="35" t="s">
        <v>199</v>
      </c>
      <c r="C45" s="26">
        <v>1003</v>
      </c>
      <c r="D45" s="13">
        <v>521.94000000000005</v>
      </c>
      <c r="E45" s="26">
        <f t="shared" si="2"/>
        <v>52.037886340977074</v>
      </c>
      <c r="F45" s="51">
        <f t="shared" si="0"/>
        <v>-481.05999999999995</v>
      </c>
    </row>
    <row r="46" spans="1:6" ht="89.25" x14ac:dyDescent="0.25">
      <c r="A46" s="24" t="s">
        <v>306</v>
      </c>
      <c r="B46" s="35" t="s">
        <v>307</v>
      </c>
      <c r="C46" s="26"/>
      <c r="D46" s="13">
        <v>27.4</v>
      </c>
      <c r="E46" s="26"/>
      <c r="F46" s="51">
        <f t="shared" si="0"/>
        <v>27.4</v>
      </c>
    </row>
    <row r="47" spans="1:6" ht="25.5" x14ac:dyDescent="0.25">
      <c r="A47" s="21" t="s">
        <v>69</v>
      </c>
      <c r="B47" s="6" t="s">
        <v>70</v>
      </c>
      <c r="C47" s="22">
        <f t="shared" ref="C47:D47" si="9">SUM(C48)</f>
        <v>954</v>
      </c>
      <c r="D47" s="22">
        <f t="shared" si="9"/>
        <v>1066.8000000000002</v>
      </c>
      <c r="E47" s="22">
        <f t="shared" si="2"/>
        <v>111.8238993710692</v>
      </c>
      <c r="F47" s="56">
        <f t="shared" si="0"/>
        <v>112.80000000000018</v>
      </c>
    </row>
    <row r="48" spans="1:6" ht="25.5" x14ac:dyDescent="0.25">
      <c r="A48" s="21" t="s">
        <v>71</v>
      </c>
      <c r="B48" s="28" t="s">
        <v>72</v>
      </c>
      <c r="C48" s="22">
        <f>SUM(C49:C53)</f>
        <v>954</v>
      </c>
      <c r="D48" s="22">
        <f>SUM(D49:D53)</f>
        <v>1066.8000000000002</v>
      </c>
      <c r="E48" s="22">
        <f t="shared" si="2"/>
        <v>111.8238993710692</v>
      </c>
      <c r="F48" s="56">
        <f t="shared" si="0"/>
        <v>112.80000000000018</v>
      </c>
    </row>
    <row r="49" spans="1:6" ht="38.25" x14ac:dyDescent="0.25">
      <c r="A49" s="24" t="s">
        <v>73</v>
      </c>
      <c r="B49" s="25" t="s">
        <v>74</v>
      </c>
      <c r="C49" s="7">
        <v>322</v>
      </c>
      <c r="D49" s="13">
        <v>422.81</v>
      </c>
      <c r="E49" s="26">
        <f t="shared" si="2"/>
        <v>131.30745341614906</v>
      </c>
      <c r="F49" s="51">
        <f t="shared" si="0"/>
        <v>100.81</v>
      </c>
    </row>
    <row r="50" spans="1:6" ht="38.25" x14ac:dyDescent="0.25">
      <c r="A50" s="24" t="s">
        <v>75</v>
      </c>
      <c r="B50" s="25" t="s">
        <v>76</v>
      </c>
      <c r="C50" s="7">
        <v>34</v>
      </c>
      <c r="D50" s="13">
        <v>26.1</v>
      </c>
      <c r="E50" s="26">
        <f t="shared" si="2"/>
        <v>76.764705882352942</v>
      </c>
      <c r="F50" s="51">
        <f t="shared" si="0"/>
        <v>-7.8999999999999986</v>
      </c>
    </row>
    <row r="51" spans="1:6" ht="25.5" x14ac:dyDescent="0.25">
      <c r="A51" s="24" t="s">
        <v>77</v>
      </c>
      <c r="B51" s="25" t="s">
        <v>78</v>
      </c>
      <c r="C51" s="7">
        <v>51</v>
      </c>
      <c r="D51" s="13">
        <v>85.85</v>
      </c>
      <c r="E51" s="26">
        <f t="shared" si="2"/>
        <v>168.33333333333334</v>
      </c>
      <c r="F51" s="51">
        <f t="shared" si="0"/>
        <v>34.849999999999994</v>
      </c>
    </row>
    <row r="52" spans="1:6" ht="25.5" x14ac:dyDescent="0.25">
      <c r="A52" s="24" t="s">
        <v>79</v>
      </c>
      <c r="B52" s="25" t="s">
        <v>80</v>
      </c>
      <c r="C52" s="7">
        <v>547</v>
      </c>
      <c r="D52" s="13">
        <v>531.62</v>
      </c>
      <c r="E52" s="26">
        <f t="shared" si="2"/>
        <v>97.188299817184642</v>
      </c>
      <c r="F52" s="51">
        <f t="shared" si="0"/>
        <v>-15.379999999999995</v>
      </c>
    </row>
    <row r="53" spans="1:6" ht="25.5" x14ac:dyDescent="0.25">
      <c r="A53" s="24" t="s">
        <v>329</v>
      </c>
      <c r="B53" s="25" t="s">
        <v>330</v>
      </c>
      <c r="C53" s="7"/>
      <c r="D53" s="13">
        <v>0.42</v>
      </c>
      <c r="E53" s="26"/>
      <c r="F53" s="51">
        <f t="shared" si="0"/>
        <v>0.42</v>
      </c>
    </row>
    <row r="54" spans="1:6" ht="38.25" x14ac:dyDescent="0.25">
      <c r="A54" s="21" t="s">
        <v>81</v>
      </c>
      <c r="B54" s="28" t="s">
        <v>82</v>
      </c>
      <c r="C54" s="22">
        <f>SUM(C55+C58)</f>
        <v>293.3</v>
      </c>
      <c r="D54" s="22">
        <f>SUM(D55+D58)</f>
        <v>478.61</v>
      </c>
      <c r="E54" s="22">
        <f t="shared" si="2"/>
        <v>163.18104330037502</v>
      </c>
      <c r="F54" s="56">
        <f t="shared" si="0"/>
        <v>185.31</v>
      </c>
    </row>
    <row r="55" spans="1:6" x14ac:dyDescent="0.25">
      <c r="A55" s="21" t="s">
        <v>83</v>
      </c>
      <c r="B55" s="28" t="s">
        <v>84</v>
      </c>
      <c r="C55" s="22">
        <f>SUM(C56:C56)</f>
        <v>263.3</v>
      </c>
      <c r="D55" s="22">
        <f>SUM(D56:D56)</f>
        <v>271.58</v>
      </c>
      <c r="E55" s="22">
        <f t="shared" si="2"/>
        <v>103.14470186099506</v>
      </c>
      <c r="F55" s="56">
        <f t="shared" si="0"/>
        <v>8.2799999999999727</v>
      </c>
    </row>
    <row r="56" spans="1:6" ht="25.5" x14ac:dyDescent="0.25">
      <c r="A56" s="21" t="s">
        <v>85</v>
      </c>
      <c r="B56" s="28" t="s">
        <v>86</v>
      </c>
      <c r="C56" s="22">
        <f>SUM(C57:C57)</f>
        <v>263.3</v>
      </c>
      <c r="D56" s="22">
        <f>SUM(D57:D57)</f>
        <v>271.58</v>
      </c>
      <c r="E56" s="22">
        <f t="shared" si="2"/>
        <v>103.14470186099506</v>
      </c>
      <c r="F56" s="56">
        <f t="shared" si="0"/>
        <v>8.2799999999999727</v>
      </c>
    </row>
    <row r="57" spans="1:6" ht="51" x14ac:dyDescent="0.25">
      <c r="A57" s="24" t="s">
        <v>87</v>
      </c>
      <c r="B57" s="35" t="s">
        <v>200</v>
      </c>
      <c r="C57" s="26">
        <v>263.3</v>
      </c>
      <c r="D57" s="13">
        <v>271.58</v>
      </c>
      <c r="E57" s="26">
        <f t="shared" si="2"/>
        <v>103.14470186099506</v>
      </c>
      <c r="F57" s="51">
        <f t="shared" si="0"/>
        <v>8.2799999999999727</v>
      </c>
    </row>
    <row r="58" spans="1:6" x14ac:dyDescent="0.25">
      <c r="A58" s="21" t="s">
        <v>89</v>
      </c>
      <c r="B58" s="28" t="s">
        <v>90</v>
      </c>
      <c r="C58" s="22">
        <f>SUM(C59+C60)</f>
        <v>30</v>
      </c>
      <c r="D58" s="22">
        <f t="shared" ref="D58" si="10">SUM(D59+D60)</f>
        <v>207.03000000000003</v>
      </c>
      <c r="E58" s="22">
        <f t="shared" si="2"/>
        <v>690.10000000000014</v>
      </c>
      <c r="F58" s="56">
        <f t="shared" si="0"/>
        <v>177.03000000000003</v>
      </c>
    </row>
    <row r="59" spans="1:6" ht="38.25" x14ac:dyDescent="0.25">
      <c r="A59" s="24" t="s">
        <v>91</v>
      </c>
      <c r="B59" s="25" t="s">
        <v>245</v>
      </c>
      <c r="C59" s="26"/>
      <c r="D59" s="13">
        <v>17.329999999999998</v>
      </c>
      <c r="E59" s="22"/>
      <c r="F59" s="51">
        <f t="shared" si="0"/>
        <v>17.329999999999998</v>
      </c>
    </row>
    <row r="60" spans="1:6" ht="51" x14ac:dyDescent="0.25">
      <c r="A60" s="21" t="s">
        <v>92</v>
      </c>
      <c r="B60" s="28" t="s">
        <v>93</v>
      </c>
      <c r="C60" s="22">
        <f>SUM(C61:C62)</f>
        <v>30</v>
      </c>
      <c r="D60" s="22">
        <f>SUM(D61:D62)</f>
        <v>189.70000000000002</v>
      </c>
      <c r="E60" s="22">
        <f t="shared" si="2"/>
        <v>632.33333333333337</v>
      </c>
      <c r="F60" s="56">
        <f t="shared" si="0"/>
        <v>159.70000000000002</v>
      </c>
    </row>
    <row r="61" spans="1:6" ht="38.25" x14ac:dyDescent="0.25">
      <c r="A61" s="24" t="s">
        <v>94</v>
      </c>
      <c r="B61" s="36" t="s">
        <v>201</v>
      </c>
      <c r="C61" s="26">
        <v>30</v>
      </c>
      <c r="D61" s="26">
        <v>189.15</v>
      </c>
      <c r="E61" s="26">
        <f t="shared" si="2"/>
        <v>630.5</v>
      </c>
      <c r="F61" s="51">
        <f t="shared" si="0"/>
        <v>159.15</v>
      </c>
    </row>
    <row r="62" spans="1:6" ht="38.25" x14ac:dyDescent="0.25">
      <c r="A62" s="24" t="s">
        <v>95</v>
      </c>
      <c r="B62" s="36" t="s">
        <v>201</v>
      </c>
      <c r="C62" s="26">
        <v>0</v>
      </c>
      <c r="D62" s="26">
        <v>0.55000000000000004</v>
      </c>
      <c r="E62" s="22"/>
      <c r="F62" s="51">
        <f t="shared" si="0"/>
        <v>0.55000000000000004</v>
      </c>
    </row>
    <row r="63" spans="1:6" ht="25.5" x14ac:dyDescent="0.25">
      <c r="A63" s="21" t="s">
        <v>96</v>
      </c>
      <c r="B63" s="28" t="s">
        <v>97</v>
      </c>
      <c r="C63" s="22">
        <f>SUM(C70+C67+C64+C66)</f>
        <v>5470</v>
      </c>
      <c r="D63" s="22">
        <f>SUM(D70+D67+D64+D66)</f>
        <v>3748.7999999999997</v>
      </c>
      <c r="E63" s="22">
        <f t="shared" si="2"/>
        <v>68.533820840950639</v>
      </c>
      <c r="F63" s="56">
        <f t="shared" si="0"/>
        <v>-1721.2000000000003</v>
      </c>
    </row>
    <row r="64" spans="1:6" x14ac:dyDescent="0.25">
      <c r="A64" s="24" t="s">
        <v>98</v>
      </c>
      <c r="B64" s="28" t="s">
        <v>99</v>
      </c>
      <c r="C64" s="22">
        <f>SUM(C65)</f>
        <v>65</v>
      </c>
      <c r="D64" s="22">
        <f t="shared" ref="D64" si="11">SUM(D65)</f>
        <v>113.2</v>
      </c>
      <c r="E64" s="22">
        <f t="shared" si="2"/>
        <v>174.15384615384616</v>
      </c>
      <c r="F64" s="56">
        <f t="shared" si="0"/>
        <v>48.2</v>
      </c>
    </row>
    <row r="65" spans="1:6" ht="25.5" x14ac:dyDescent="0.25">
      <c r="A65" s="24" t="s">
        <v>100</v>
      </c>
      <c r="B65" s="25" t="s">
        <v>101</v>
      </c>
      <c r="C65" s="26">
        <v>65</v>
      </c>
      <c r="D65" s="13">
        <v>113.2</v>
      </c>
      <c r="E65" s="26">
        <f t="shared" ref="E65:E151" si="12">SUM(D65*100/C65)</f>
        <v>174.15384615384616</v>
      </c>
      <c r="F65" s="51">
        <f t="shared" si="0"/>
        <v>48.2</v>
      </c>
    </row>
    <row r="66" spans="1:6" ht="102" x14ac:dyDescent="0.25">
      <c r="A66" s="24" t="s">
        <v>292</v>
      </c>
      <c r="B66" s="25" t="s">
        <v>293</v>
      </c>
      <c r="C66" s="26">
        <v>0</v>
      </c>
      <c r="D66" s="34">
        <v>20.7</v>
      </c>
      <c r="E66" s="26"/>
      <c r="F66" s="51">
        <f t="shared" ref="F66:F119" si="13">SUM(D66-C66)</f>
        <v>20.7</v>
      </c>
    </row>
    <row r="67" spans="1:6" ht="102" x14ac:dyDescent="0.25">
      <c r="A67" s="21" t="s">
        <v>187</v>
      </c>
      <c r="B67" s="68" t="s">
        <v>202</v>
      </c>
      <c r="C67" s="22">
        <f>SUM(C68:C69)</f>
        <v>4205</v>
      </c>
      <c r="D67" s="22">
        <f t="shared" ref="D67" si="14">SUM(D68:D69)</f>
        <v>2104.48</v>
      </c>
      <c r="E67" s="22">
        <f t="shared" si="12"/>
        <v>50.047086801426872</v>
      </c>
      <c r="F67" s="56">
        <f t="shared" si="13"/>
        <v>-2100.52</v>
      </c>
    </row>
    <row r="68" spans="1:6" ht="114.75" x14ac:dyDescent="0.25">
      <c r="A68" s="24" t="s">
        <v>102</v>
      </c>
      <c r="B68" s="37" t="s">
        <v>203</v>
      </c>
      <c r="C68" s="26">
        <v>4100</v>
      </c>
      <c r="D68" s="13">
        <v>2065.4499999999998</v>
      </c>
      <c r="E68" s="26">
        <f t="shared" si="12"/>
        <v>50.376829268292674</v>
      </c>
      <c r="F68" s="51">
        <f t="shared" si="13"/>
        <v>-2034.5500000000002</v>
      </c>
    </row>
    <row r="69" spans="1:6" ht="114.75" x14ac:dyDescent="0.25">
      <c r="A69" s="24" t="s">
        <v>103</v>
      </c>
      <c r="B69" s="37" t="s">
        <v>204</v>
      </c>
      <c r="C69" s="26">
        <v>105</v>
      </c>
      <c r="D69" s="13">
        <v>39.03</v>
      </c>
      <c r="E69" s="26">
        <f t="shared" si="12"/>
        <v>37.171428571428571</v>
      </c>
      <c r="F69" s="51">
        <f t="shared" si="13"/>
        <v>-65.97</v>
      </c>
    </row>
    <row r="70" spans="1:6" ht="38.25" x14ac:dyDescent="0.25">
      <c r="A70" s="21" t="s">
        <v>104</v>
      </c>
      <c r="B70" s="28" t="s">
        <v>105</v>
      </c>
      <c r="C70" s="22">
        <f>SUM(C71)</f>
        <v>1200</v>
      </c>
      <c r="D70" s="22">
        <f>SUM(D71)</f>
        <v>1510.42</v>
      </c>
      <c r="E70" s="22">
        <f t="shared" si="12"/>
        <v>125.86833333333334</v>
      </c>
      <c r="F70" s="56">
        <f t="shared" si="13"/>
        <v>310.42000000000007</v>
      </c>
    </row>
    <row r="71" spans="1:6" ht="51" x14ac:dyDescent="0.25">
      <c r="A71" s="24" t="s">
        <v>106</v>
      </c>
      <c r="B71" s="25" t="s">
        <v>107</v>
      </c>
      <c r="C71" s="26">
        <v>1200</v>
      </c>
      <c r="D71" s="34">
        <v>1510.42</v>
      </c>
      <c r="E71" s="26">
        <f t="shared" si="12"/>
        <v>125.86833333333334</v>
      </c>
      <c r="F71" s="51">
        <f t="shared" si="13"/>
        <v>310.42000000000007</v>
      </c>
    </row>
    <row r="72" spans="1:6" ht="25.5" x14ac:dyDescent="0.25">
      <c r="A72" s="21" t="s">
        <v>108</v>
      </c>
      <c r="B72" s="28" t="s">
        <v>109</v>
      </c>
      <c r="C72" s="22">
        <f>SUM(C73+C74+C75+C76+C77+C79+C85+C86+C87+C88+C89+C90+C92+C93)</f>
        <v>3258</v>
      </c>
      <c r="D72" s="22">
        <f>SUM(D73+D74+D75+D76+D77+D79+D85+D86+D87+D88+D89+D90+D92+D93)</f>
        <v>3496.87</v>
      </c>
      <c r="E72" s="22">
        <f t="shared" si="12"/>
        <v>107.3317986494782</v>
      </c>
      <c r="F72" s="56">
        <f t="shared" si="13"/>
        <v>238.86999999999989</v>
      </c>
    </row>
    <row r="73" spans="1:6" ht="127.5" x14ac:dyDescent="0.25">
      <c r="A73" s="24" t="s">
        <v>110</v>
      </c>
      <c r="B73" s="25" t="s">
        <v>246</v>
      </c>
      <c r="C73" s="26">
        <v>190</v>
      </c>
      <c r="D73" s="13">
        <v>61.66</v>
      </c>
      <c r="E73" s="26">
        <f t="shared" si="12"/>
        <v>32.452631578947368</v>
      </c>
      <c r="F73" s="51">
        <f t="shared" si="13"/>
        <v>-128.34</v>
      </c>
    </row>
    <row r="74" spans="1:6" ht="63.75" x14ac:dyDescent="0.25">
      <c r="A74" s="24" t="s">
        <v>111</v>
      </c>
      <c r="B74" s="25" t="s">
        <v>112</v>
      </c>
      <c r="C74" s="26">
        <v>20</v>
      </c>
      <c r="D74" s="13">
        <v>14.64</v>
      </c>
      <c r="E74" s="26">
        <f t="shared" si="12"/>
        <v>73.2</v>
      </c>
      <c r="F74" s="51">
        <f t="shared" si="13"/>
        <v>-5.3599999999999994</v>
      </c>
    </row>
    <row r="75" spans="1:6" ht="63.75" x14ac:dyDescent="0.25">
      <c r="A75" s="24" t="s">
        <v>113</v>
      </c>
      <c r="B75" s="25" t="s">
        <v>114</v>
      </c>
      <c r="C75" s="26">
        <v>100</v>
      </c>
      <c r="D75" s="34">
        <v>85.5</v>
      </c>
      <c r="E75" s="26">
        <f t="shared" si="12"/>
        <v>85.5</v>
      </c>
      <c r="F75" s="51">
        <f t="shared" si="13"/>
        <v>-14.5</v>
      </c>
    </row>
    <row r="76" spans="1:6" ht="63.75" x14ac:dyDescent="0.25">
      <c r="A76" s="24" t="s">
        <v>116</v>
      </c>
      <c r="B76" s="38" t="s">
        <v>205</v>
      </c>
      <c r="C76" s="26">
        <v>50</v>
      </c>
      <c r="D76" s="34">
        <v>10</v>
      </c>
      <c r="E76" s="26">
        <f t="shared" si="12"/>
        <v>20</v>
      </c>
      <c r="F76" s="51">
        <f t="shared" si="13"/>
        <v>-40</v>
      </c>
    </row>
    <row r="77" spans="1:6" ht="63.75" x14ac:dyDescent="0.25">
      <c r="A77" s="21" t="s">
        <v>117</v>
      </c>
      <c r="B77" s="28" t="s">
        <v>118</v>
      </c>
      <c r="C77" s="22">
        <f>SUM(C78)</f>
        <v>2</v>
      </c>
      <c r="D77" s="22">
        <f>SUM(D78)</f>
        <v>0</v>
      </c>
      <c r="E77" s="22">
        <f t="shared" si="12"/>
        <v>0</v>
      </c>
      <c r="F77" s="56">
        <f t="shared" si="13"/>
        <v>-2</v>
      </c>
    </row>
    <row r="78" spans="1:6" ht="63.75" x14ac:dyDescent="0.25">
      <c r="A78" s="24" t="s">
        <v>119</v>
      </c>
      <c r="B78" s="25" t="s">
        <v>118</v>
      </c>
      <c r="C78" s="7">
        <v>2</v>
      </c>
      <c r="D78" s="34"/>
      <c r="E78" s="26">
        <f t="shared" si="12"/>
        <v>0</v>
      </c>
      <c r="F78" s="51">
        <f t="shared" si="13"/>
        <v>-2</v>
      </c>
    </row>
    <row r="79" spans="1:6" ht="127.5" x14ac:dyDescent="0.25">
      <c r="A79" s="21" t="s">
        <v>208</v>
      </c>
      <c r="B79" s="12" t="s">
        <v>207</v>
      </c>
      <c r="C79" s="18">
        <f>SUM(+C80+C83)</f>
        <v>152</v>
      </c>
      <c r="D79" s="18">
        <f>SUM(+D80+D83)</f>
        <v>207.9</v>
      </c>
      <c r="E79" s="22">
        <f t="shared" si="12"/>
        <v>136.77631578947367</v>
      </c>
      <c r="F79" s="56">
        <f t="shared" si="13"/>
        <v>55.900000000000006</v>
      </c>
    </row>
    <row r="80" spans="1:6" ht="40.5" x14ac:dyDescent="0.25">
      <c r="A80" s="32" t="s">
        <v>269</v>
      </c>
      <c r="B80" s="86" t="s">
        <v>206</v>
      </c>
      <c r="C80" s="87">
        <f>SUM(C81:C82)</f>
        <v>5</v>
      </c>
      <c r="D80" s="87">
        <f>SUM(D81:D82)</f>
        <v>22.5</v>
      </c>
      <c r="E80" s="87">
        <f>SUM(E81:E82)</f>
        <v>420</v>
      </c>
      <c r="F80" s="56">
        <f t="shared" si="13"/>
        <v>17.5</v>
      </c>
    </row>
    <row r="81" spans="1:6" ht="38.25" x14ac:dyDescent="0.25">
      <c r="A81" s="24" t="s">
        <v>261</v>
      </c>
      <c r="B81" s="37" t="s">
        <v>206</v>
      </c>
      <c r="C81" s="7">
        <v>0</v>
      </c>
      <c r="D81" s="7">
        <v>1.5</v>
      </c>
      <c r="E81" s="22"/>
      <c r="F81" s="51">
        <f t="shared" si="13"/>
        <v>1.5</v>
      </c>
    </row>
    <row r="82" spans="1:6" ht="38.25" x14ac:dyDescent="0.25">
      <c r="A82" s="24" t="s">
        <v>188</v>
      </c>
      <c r="B82" s="37" t="s">
        <v>206</v>
      </c>
      <c r="C82" s="7">
        <v>5</v>
      </c>
      <c r="D82" s="7">
        <v>21</v>
      </c>
      <c r="E82" s="26">
        <f t="shared" si="12"/>
        <v>420</v>
      </c>
      <c r="F82" s="51">
        <f t="shared" si="13"/>
        <v>16</v>
      </c>
    </row>
    <row r="83" spans="1:6" ht="27" x14ac:dyDescent="0.25">
      <c r="A83" s="32" t="s">
        <v>271</v>
      </c>
      <c r="B83" s="88" t="s">
        <v>121</v>
      </c>
      <c r="C83" s="87">
        <f>SUM(C84)</f>
        <v>147</v>
      </c>
      <c r="D83" s="87">
        <f>SUM(D84)</f>
        <v>185.4</v>
      </c>
      <c r="E83" s="50">
        <f t="shared" si="12"/>
        <v>126.12244897959184</v>
      </c>
      <c r="F83" s="56">
        <f t="shared" si="13"/>
        <v>38.400000000000006</v>
      </c>
    </row>
    <row r="84" spans="1:6" ht="25.5" x14ac:dyDescent="0.25">
      <c r="A84" s="24" t="s">
        <v>120</v>
      </c>
      <c r="B84" s="25" t="s">
        <v>121</v>
      </c>
      <c r="C84" s="26">
        <v>147</v>
      </c>
      <c r="D84" s="34">
        <v>185.4</v>
      </c>
      <c r="E84" s="26">
        <f t="shared" si="12"/>
        <v>126.12244897959184</v>
      </c>
      <c r="F84" s="51">
        <f t="shared" si="13"/>
        <v>38.400000000000006</v>
      </c>
    </row>
    <row r="85" spans="1:6" ht="63.75" x14ac:dyDescent="0.25">
      <c r="A85" s="24" t="s">
        <v>122</v>
      </c>
      <c r="B85" s="25" t="s">
        <v>123</v>
      </c>
      <c r="C85" s="26">
        <v>730</v>
      </c>
      <c r="D85" s="34">
        <v>833.6</v>
      </c>
      <c r="E85" s="26">
        <f t="shared" si="12"/>
        <v>114.1917808219178</v>
      </c>
      <c r="F85" s="51">
        <f t="shared" si="13"/>
        <v>103.60000000000002</v>
      </c>
    </row>
    <row r="86" spans="1:6" ht="38.25" x14ac:dyDescent="0.25">
      <c r="A86" s="24" t="s">
        <v>242</v>
      </c>
      <c r="B86" s="24" t="s">
        <v>243</v>
      </c>
      <c r="C86" s="26">
        <v>0</v>
      </c>
      <c r="D86" s="34">
        <v>49.37</v>
      </c>
      <c r="E86" s="26"/>
      <c r="F86" s="51">
        <f t="shared" si="13"/>
        <v>49.37</v>
      </c>
    </row>
    <row r="87" spans="1:6" ht="63.75" x14ac:dyDescent="0.25">
      <c r="A87" s="24" t="s">
        <v>289</v>
      </c>
      <c r="B87" s="25" t="s">
        <v>290</v>
      </c>
      <c r="C87" s="26">
        <v>0</v>
      </c>
      <c r="D87" s="34">
        <v>25.71</v>
      </c>
      <c r="E87" s="26"/>
      <c r="F87" s="51">
        <f t="shared" si="13"/>
        <v>25.71</v>
      </c>
    </row>
    <row r="88" spans="1:6" ht="51" x14ac:dyDescent="0.25">
      <c r="A88" s="24" t="s">
        <v>248</v>
      </c>
      <c r="B88" s="25" t="s">
        <v>124</v>
      </c>
      <c r="C88" s="26">
        <v>2</v>
      </c>
      <c r="D88" s="13">
        <v>1.72</v>
      </c>
      <c r="E88" s="26">
        <f t="shared" si="12"/>
        <v>86</v>
      </c>
      <c r="F88" s="51">
        <f t="shared" si="13"/>
        <v>-0.28000000000000003</v>
      </c>
    </row>
    <row r="89" spans="1:6" ht="89.25" x14ac:dyDescent="0.25">
      <c r="A89" s="24" t="s">
        <v>125</v>
      </c>
      <c r="B89" s="25" t="s">
        <v>126</v>
      </c>
      <c r="C89" s="26">
        <v>25</v>
      </c>
      <c r="D89" s="13">
        <v>0</v>
      </c>
      <c r="E89" s="26">
        <f t="shared" si="12"/>
        <v>0</v>
      </c>
      <c r="F89" s="51">
        <f t="shared" si="13"/>
        <v>-25</v>
      </c>
    </row>
    <row r="90" spans="1:6" ht="94.5" x14ac:dyDescent="0.25">
      <c r="A90" s="32" t="s">
        <v>249</v>
      </c>
      <c r="B90" s="88" t="s">
        <v>272</v>
      </c>
      <c r="C90" s="50">
        <f>SUM(C91:C91)</f>
        <v>53</v>
      </c>
      <c r="D90" s="50">
        <f>SUM(D91:D91)</f>
        <v>95.8</v>
      </c>
      <c r="E90" s="50">
        <f t="shared" si="12"/>
        <v>180.75471698113208</v>
      </c>
      <c r="F90" s="56">
        <f t="shared" si="13"/>
        <v>42.8</v>
      </c>
    </row>
    <row r="91" spans="1:6" ht="76.5" x14ac:dyDescent="0.25">
      <c r="A91" s="24" t="s">
        <v>128</v>
      </c>
      <c r="B91" s="25" t="s">
        <v>272</v>
      </c>
      <c r="C91" s="26">
        <v>53</v>
      </c>
      <c r="D91" s="34">
        <v>95.8</v>
      </c>
      <c r="E91" s="26">
        <f t="shared" si="12"/>
        <v>180.75471698113208</v>
      </c>
      <c r="F91" s="51">
        <f t="shared" si="13"/>
        <v>42.8</v>
      </c>
    </row>
    <row r="92" spans="1:6" ht="63.75" x14ac:dyDescent="0.25">
      <c r="A92" s="24" t="s">
        <v>129</v>
      </c>
      <c r="B92" s="25" t="s">
        <v>130</v>
      </c>
      <c r="C92" s="26">
        <v>105</v>
      </c>
      <c r="D92" s="34">
        <v>18.28</v>
      </c>
      <c r="E92" s="26">
        <f t="shared" si="12"/>
        <v>17.409523809523808</v>
      </c>
      <c r="F92" s="51">
        <f t="shared" si="13"/>
        <v>-86.72</v>
      </c>
    </row>
    <row r="93" spans="1:6" ht="38.25" x14ac:dyDescent="0.25">
      <c r="A93" s="21" t="s">
        <v>131</v>
      </c>
      <c r="B93" s="28" t="s">
        <v>132</v>
      </c>
      <c r="C93" s="22">
        <f>SUM(C96:C106)</f>
        <v>1829</v>
      </c>
      <c r="D93" s="22">
        <f>SUM(D96:D106)</f>
        <v>2092.6899999999996</v>
      </c>
      <c r="E93" s="22">
        <f t="shared" si="12"/>
        <v>114.41716785128484</v>
      </c>
      <c r="F93" s="56">
        <f t="shared" si="13"/>
        <v>263.6899999999996</v>
      </c>
    </row>
    <row r="94" spans="1:6" x14ac:dyDescent="0.25">
      <c r="A94" s="24"/>
      <c r="B94" s="25" t="s">
        <v>133</v>
      </c>
      <c r="C94" s="26"/>
      <c r="D94" s="13"/>
      <c r="E94" s="26"/>
      <c r="F94" s="56"/>
    </row>
    <row r="95" spans="1:6" x14ac:dyDescent="0.25">
      <c r="A95" s="24" t="s">
        <v>308</v>
      </c>
      <c r="B95" s="25"/>
      <c r="C95" s="26">
        <v>0</v>
      </c>
      <c r="D95" s="34">
        <v>0</v>
      </c>
      <c r="E95" s="26"/>
      <c r="F95" s="51">
        <f t="shared" si="13"/>
        <v>0</v>
      </c>
    </row>
    <row r="96" spans="1:6" x14ac:dyDescent="0.25">
      <c r="A96" s="24" t="s">
        <v>273</v>
      </c>
      <c r="B96" s="25"/>
      <c r="C96" s="26">
        <v>0</v>
      </c>
      <c r="D96" s="34">
        <v>36</v>
      </c>
      <c r="E96" s="26"/>
      <c r="F96" s="51">
        <f t="shared" si="13"/>
        <v>36</v>
      </c>
    </row>
    <row r="97" spans="1:6" x14ac:dyDescent="0.25">
      <c r="A97" s="24" t="s">
        <v>274</v>
      </c>
      <c r="B97" s="25"/>
      <c r="C97" s="26">
        <v>0</v>
      </c>
      <c r="D97" s="34">
        <v>0</v>
      </c>
      <c r="E97" s="26"/>
      <c r="F97" s="51">
        <f t="shared" si="13"/>
        <v>0</v>
      </c>
    </row>
    <row r="98" spans="1:6" x14ac:dyDescent="0.25">
      <c r="A98" s="24" t="s">
        <v>134</v>
      </c>
      <c r="B98" s="25"/>
      <c r="C98" s="26">
        <v>60</v>
      </c>
      <c r="D98" s="34">
        <v>44.16</v>
      </c>
      <c r="E98" s="26">
        <f t="shared" si="12"/>
        <v>73.599999999999994</v>
      </c>
      <c r="F98" s="51">
        <f t="shared" si="13"/>
        <v>-15.840000000000003</v>
      </c>
    </row>
    <row r="99" spans="1:6" x14ac:dyDescent="0.25">
      <c r="A99" s="24" t="s">
        <v>135</v>
      </c>
      <c r="B99" s="25"/>
      <c r="C99" s="26">
        <v>18</v>
      </c>
      <c r="D99" s="34">
        <v>567.67999999999995</v>
      </c>
      <c r="E99" s="26">
        <f t="shared" si="12"/>
        <v>3153.7777777777774</v>
      </c>
      <c r="F99" s="51">
        <f t="shared" si="13"/>
        <v>549.67999999999995</v>
      </c>
    </row>
    <row r="100" spans="1:6" x14ac:dyDescent="0.25">
      <c r="A100" s="24" t="s">
        <v>309</v>
      </c>
      <c r="B100" s="25"/>
      <c r="C100" s="26">
        <v>0</v>
      </c>
      <c r="D100" s="34">
        <v>0</v>
      </c>
      <c r="E100" s="26"/>
      <c r="F100" s="51">
        <f t="shared" si="13"/>
        <v>0</v>
      </c>
    </row>
    <row r="101" spans="1:6" x14ac:dyDescent="0.25">
      <c r="A101" s="24" t="s">
        <v>241</v>
      </c>
      <c r="B101" s="25"/>
      <c r="C101" s="26">
        <v>0</v>
      </c>
      <c r="D101" s="34">
        <v>45.5</v>
      </c>
      <c r="E101" s="26"/>
      <c r="F101" s="51">
        <f t="shared" si="13"/>
        <v>45.5</v>
      </c>
    </row>
    <row r="102" spans="1:6" x14ac:dyDescent="0.25">
      <c r="A102" s="24" t="s">
        <v>136</v>
      </c>
      <c r="B102" s="25"/>
      <c r="C102" s="26">
        <v>55</v>
      </c>
      <c r="D102" s="34">
        <v>230.1</v>
      </c>
      <c r="E102" s="26">
        <f t="shared" si="12"/>
        <v>418.36363636363637</v>
      </c>
      <c r="F102" s="51">
        <f t="shared" si="13"/>
        <v>175.1</v>
      </c>
    </row>
    <row r="103" spans="1:6" x14ac:dyDescent="0.25">
      <c r="A103" s="24" t="s">
        <v>212</v>
      </c>
      <c r="B103" s="25"/>
      <c r="C103" s="26">
        <v>0</v>
      </c>
      <c r="D103" s="34">
        <v>3</v>
      </c>
      <c r="E103" s="26"/>
      <c r="F103" s="51">
        <f t="shared" si="13"/>
        <v>3</v>
      </c>
    </row>
    <row r="104" spans="1:6" x14ac:dyDescent="0.25">
      <c r="A104" s="24" t="s">
        <v>137</v>
      </c>
      <c r="B104" s="25"/>
      <c r="C104" s="26">
        <v>1696</v>
      </c>
      <c r="D104" s="13">
        <v>1142.07</v>
      </c>
      <c r="E104" s="26">
        <f t="shared" si="12"/>
        <v>67.339033018867923</v>
      </c>
      <c r="F104" s="51">
        <f t="shared" si="13"/>
        <v>-553.93000000000006</v>
      </c>
    </row>
    <row r="105" spans="1:6" x14ac:dyDescent="0.25">
      <c r="A105" s="24" t="s">
        <v>213</v>
      </c>
      <c r="B105" s="25"/>
      <c r="C105" s="26">
        <v>0</v>
      </c>
      <c r="D105" s="34">
        <v>14.18</v>
      </c>
      <c r="E105" s="26"/>
      <c r="F105" s="51">
        <f t="shared" si="13"/>
        <v>14.18</v>
      </c>
    </row>
    <row r="106" spans="1:6" x14ac:dyDescent="0.25">
      <c r="A106" s="24" t="s">
        <v>319</v>
      </c>
      <c r="B106" s="25"/>
      <c r="C106" s="26">
        <v>0</v>
      </c>
      <c r="D106" s="34">
        <v>10</v>
      </c>
      <c r="E106" s="26"/>
      <c r="F106" s="51">
        <f t="shared" si="13"/>
        <v>10</v>
      </c>
    </row>
    <row r="107" spans="1:6" x14ac:dyDescent="0.25">
      <c r="A107" s="28" t="s">
        <v>138</v>
      </c>
      <c r="B107" s="28" t="s">
        <v>139</v>
      </c>
      <c r="C107" s="22">
        <v>0</v>
      </c>
      <c r="D107" s="22">
        <v>0</v>
      </c>
      <c r="E107" s="26"/>
      <c r="F107" s="56">
        <f t="shared" si="13"/>
        <v>0</v>
      </c>
    </row>
    <row r="108" spans="1:6" x14ac:dyDescent="0.25">
      <c r="A108" s="62" t="s">
        <v>149</v>
      </c>
      <c r="B108" s="74" t="s">
        <v>150</v>
      </c>
      <c r="C108" s="29">
        <f>SUM(C109+C164+C166+C169)</f>
        <v>754376.59</v>
      </c>
      <c r="D108" s="29">
        <f>SUM(D109+D164+D166+D169)</f>
        <v>619202.96109</v>
      </c>
      <c r="E108" s="22">
        <f t="shared" si="12"/>
        <v>82.081412559475098</v>
      </c>
      <c r="F108" s="56">
        <f t="shared" si="13"/>
        <v>-135173.62890999997</v>
      </c>
    </row>
    <row r="109" spans="1:6" ht="38.25" x14ac:dyDescent="0.25">
      <c r="A109" s="24" t="s">
        <v>151</v>
      </c>
      <c r="B109" s="21" t="s">
        <v>152</v>
      </c>
      <c r="C109" s="23">
        <f>SUM(C110+C112+C138+C151)</f>
        <v>751876.59</v>
      </c>
      <c r="D109" s="23">
        <f>SUM(D110+D112+D138+D151)</f>
        <v>619231.71716999996</v>
      </c>
      <c r="E109" s="22">
        <f t="shared" si="12"/>
        <v>82.358158959304745</v>
      </c>
      <c r="F109" s="56">
        <f t="shared" si="13"/>
        <v>-132644.87283000001</v>
      </c>
    </row>
    <row r="110" spans="1:6" x14ac:dyDescent="0.25">
      <c r="A110" s="30" t="s">
        <v>153</v>
      </c>
      <c r="B110" s="21" t="s">
        <v>154</v>
      </c>
      <c r="C110" s="31">
        <f>SUM(C111)</f>
        <v>7452</v>
      </c>
      <c r="D110" s="31">
        <f>SUM(D111)</f>
        <v>6210</v>
      </c>
      <c r="E110" s="22">
        <f t="shared" si="12"/>
        <v>83.333333333333329</v>
      </c>
      <c r="F110" s="56">
        <f t="shared" si="13"/>
        <v>-1242</v>
      </c>
    </row>
    <row r="111" spans="1:6" ht="25.5" x14ac:dyDescent="0.25">
      <c r="A111" s="20" t="s">
        <v>155</v>
      </c>
      <c r="B111" s="24" t="s">
        <v>156</v>
      </c>
      <c r="C111" s="27">
        <v>7452</v>
      </c>
      <c r="D111" s="102">
        <v>6210</v>
      </c>
      <c r="E111" s="26">
        <f t="shared" si="12"/>
        <v>83.333333333333329</v>
      </c>
      <c r="F111" s="51">
        <f t="shared" si="13"/>
        <v>-1242</v>
      </c>
    </row>
    <row r="112" spans="1:6" x14ac:dyDescent="0.25">
      <c r="A112" s="30" t="s">
        <v>157</v>
      </c>
      <c r="B112" s="21" t="s">
        <v>158</v>
      </c>
      <c r="C112" s="22">
        <f>SUM(C113+C117+C121+C122+C123+C124+C120+C114)</f>
        <v>339021.8</v>
      </c>
      <c r="D112" s="22">
        <f>SUM(D113+D117+D121+D122+D123+D124+D120+D114)</f>
        <v>285668.95184999995</v>
      </c>
      <c r="E112" s="22">
        <f t="shared" si="12"/>
        <v>84.26270872551558</v>
      </c>
      <c r="F112" s="56">
        <f t="shared" si="13"/>
        <v>-53352.848150000034</v>
      </c>
    </row>
    <row r="113" spans="1:6" ht="51" x14ac:dyDescent="0.25">
      <c r="A113" s="20" t="s">
        <v>250</v>
      </c>
      <c r="B113" s="24" t="s">
        <v>251</v>
      </c>
      <c r="C113" s="26">
        <v>591.70000000000005</v>
      </c>
      <c r="D113" s="26">
        <v>591.70000000000005</v>
      </c>
      <c r="E113" s="26">
        <f t="shared" si="12"/>
        <v>100</v>
      </c>
      <c r="F113" s="51">
        <f t="shared" si="13"/>
        <v>0</v>
      </c>
    </row>
    <row r="114" spans="1:6" ht="25.5" x14ac:dyDescent="0.25">
      <c r="A114" s="20" t="s">
        <v>331</v>
      </c>
      <c r="B114" s="24" t="s">
        <v>332</v>
      </c>
      <c r="C114" s="26">
        <f>SUM(C115:C116)</f>
        <v>2251.4</v>
      </c>
      <c r="D114" s="26">
        <f>SUM(D115:D116)</f>
        <v>1263.0999999999999</v>
      </c>
      <c r="E114" s="26">
        <f t="shared" si="12"/>
        <v>56.102869325752856</v>
      </c>
      <c r="F114" s="51">
        <f t="shared" si="13"/>
        <v>-988.30000000000018</v>
      </c>
    </row>
    <row r="115" spans="1:6" ht="76.5" x14ac:dyDescent="0.25">
      <c r="A115" s="20" t="s">
        <v>320</v>
      </c>
      <c r="B115" s="24" t="s">
        <v>321</v>
      </c>
      <c r="C115" s="26">
        <v>698</v>
      </c>
      <c r="D115" s="26">
        <v>698</v>
      </c>
      <c r="E115" s="26">
        <f t="shared" si="12"/>
        <v>100</v>
      </c>
      <c r="F115" s="51">
        <f t="shared" si="13"/>
        <v>0</v>
      </c>
    </row>
    <row r="116" spans="1:6" ht="114.75" x14ac:dyDescent="0.25">
      <c r="A116" s="20" t="s">
        <v>324</v>
      </c>
      <c r="B116" s="46" t="s">
        <v>325</v>
      </c>
      <c r="C116" s="26">
        <v>1553.4</v>
      </c>
      <c r="D116" s="26">
        <v>565.1</v>
      </c>
      <c r="E116" s="26">
        <f t="shared" si="12"/>
        <v>36.378267027166217</v>
      </c>
      <c r="F116" s="51">
        <f t="shared" si="13"/>
        <v>-988.30000000000007</v>
      </c>
    </row>
    <row r="117" spans="1:6" ht="51" x14ac:dyDescent="0.25">
      <c r="A117" s="30" t="s">
        <v>259</v>
      </c>
      <c r="B117" s="21" t="s">
        <v>260</v>
      </c>
      <c r="C117" s="22">
        <f>SUM(C118+C119)</f>
        <v>22924.1</v>
      </c>
      <c r="D117" s="22">
        <f>SUM(D118+D119)</f>
        <v>18382.391</v>
      </c>
      <c r="E117" s="22">
        <f t="shared" si="12"/>
        <v>80.188059727535645</v>
      </c>
      <c r="F117" s="56">
        <f t="shared" si="13"/>
        <v>-4541.7089999999989</v>
      </c>
    </row>
    <row r="118" spans="1:6" ht="38.25" x14ac:dyDescent="0.25">
      <c r="A118" s="20" t="s">
        <v>252</v>
      </c>
      <c r="B118" s="63" t="s">
        <v>253</v>
      </c>
      <c r="C118" s="26">
        <v>12879</v>
      </c>
      <c r="D118" s="26">
        <f>10000+1075.964</f>
        <v>11075.964</v>
      </c>
      <c r="E118" s="26">
        <f t="shared" si="12"/>
        <v>86.000186349871882</v>
      </c>
      <c r="F118" s="51">
        <f t="shared" si="13"/>
        <v>-1803.0360000000001</v>
      </c>
    </row>
    <row r="119" spans="1:6" ht="114.75" x14ac:dyDescent="0.25">
      <c r="A119" s="20" t="s">
        <v>252</v>
      </c>
      <c r="B119" s="47" t="s">
        <v>281</v>
      </c>
      <c r="C119" s="26">
        <v>10045.1</v>
      </c>
      <c r="D119" s="103">
        <v>7306.4269999999997</v>
      </c>
      <c r="E119" s="26">
        <f t="shared" si="12"/>
        <v>72.736229604483768</v>
      </c>
      <c r="F119" s="51">
        <f t="shared" si="13"/>
        <v>-2738.6730000000007</v>
      </c>
    </row>
    <row r="120" spans="1:6" ht="63.75" x14ac:dyDescent="0.25">
      <c r="A120" s="44" t="s">
        <v>294</v>
      </c>
      <c r="B120" s="81" t="s">
        <v>295</v>
      </c>
      <c r="C120" s="26">
        <v>953</v>
      </c>
      <c r="D120" s="26">
        <v>953</v>
      </c>
      <c r="E120" s="26">
        <f t="shared" si="12"/>
        <v>100</v>
      </c>
      <c r="F120" s="51">
        <f t="shared" ref="F120:F168" si="15">SUM(D120-C120)</f>
        <v>0</v>
      </c>
    </row>
    <row r="121" spans="1:6" ht="89.25" x14ac:dyDescent="0.25">
      <c r="A121" s="44" t="s">
        <v>224</v>
      </c>
      <c r="B121" s="64" t="s">
        <v>226</v>
      </c>
      <c r="C121" s="26">
        <v>8523.2000000000007</v>
      </c>
      <c r="D121" s="94">
        <v>8523.1547499999997</v>
      </c>
      <c r="E121" s="26">
        <f t="shared" si="12"/>
        <v>99.999469096114126</v>
      </c>
      <c r="F121" s="51">
        <f t="shared" si="15"/>
        <v>-4.5250000001033186E-2</v>
      </c>
    </row>
    <row r="122" spans="1:6" ht="51" x14ac:dyDescent="0.25">
      <c r="A122" s="44" t="s">
        <v>225</v>
      </c>
      <c r="B122" s="64" t="s">
        <v>227</v>
      </c>
      <c r="C122" s="26">
        <v>12544.8</v>
      </c>
      <c r="D122" s="94">
        <f>3763.43854+8781.35659</f>
        <v>12544.795129999999</v>
      </c>
      <c r="E122" s="26">
        <f t="shared" si="12"/>
        <v>99.999961179133976</v>
      </c>
      <c r="F122" s="51">
        <f t="shared" si="15"/>
        <v>-4.8700000006647315E-3</v>
      </c>
    </row>
    <row r="123" spans="1:6" ht="63.75" x14ac:dyDescent="0.25">
      <c r="A123" s="20" t="s">
        <v>283</v>
      </c>
      <c r="B123" s="24" t="s">
        <v>284</v>
      </c>
      <c r="C123" s="26">
        <v>545.5</v>
      </c>
      <c r="D123" s="103">
        <f>272.716+272.715</f>
        <v>545.43100000000004</v>
      </c>
      <c r="E123" s="26">
        <f t="shared" si="12"/>
        <v>99.987351054078843</v>
      </c>
      <c r="F123" s="56">
        <f t="shared" si="15"/>
        <v>-6.8999999999959982E-2</v>
      </c>
    </row>
    <row r="124" spans="1:6" ht="27" x14ac:dyDescent="0.25">
      <c r="A124" s="30" t="s">
        <v>159</v>
      </c>
      <c r="B124" s="32" t="s">
        <v>160</v>
      </c>
      <c r="C124" s="22">
        <f>SUM(C125+C131+C137)</f>
        <v>290688.09999999998</v>
      </c>
      <c r="D124" s="22">
        <f>SUM(D131+D125+D137)</f>
        <v>242865.37997000001</v>
      </c>
      <c r="E124" s="22">
        <f t="shared" si="12"/>
        <v>83.548442461180912</v>
      </c>
      <c r="F124" s="56">
        <f t="shared" si="15"/>
        <v>-47822.720029999968</v>
      </c>
    </row>
    <row r="125" spans="1:6" x14ac:dyDescent="0.25">
      <c r="A125" s="20" t="s">
        <v>228</v>
      </c>
      <c r="B125" s="65"/>
      <c r="C125" s="22">
        <f>SUM(C126:C130)</f>
        <v>1661.2</v>
      </c>
      <c r="D125" s="96">
        <f>SUM(D126:D130)</f>
        <v>1036.4599700000001</v>
      </c>
      <c r="E125" s="22">
        <f t="shared" si="12"/>
        <v>62.392244762822067</v>
      </c>
      <c r="F125" s="56">
        <f t="shared" si="15"/>
        <v>-624.74002999999993</v>
      </c>
    </row>
    <row r="126" spans="1:6" ht="38.25" x14ac:dyDescent="0.25">
      <c r="A126" s="20" t="s">
        <v>228</v>
      </c>
      <c r="B126" s="63" t="s">
        <v>254</v>
      </c>
      <c r="C126" s="26">
        <v>111.6</v>
      </c>
      <c r="D126" s="82">
        <f>55.8+53.5</f>
        <v>109.3</v>
      </c>
      <c r="E126" s="26">
        <f t="shared" si="12"/>
        <v>97.939068100358426</v>
      </c>
      <c r="F126" s="51">
        <f t="shared" si="15"/>
        <v>-2.2999999999999972</v>
      </c>
    </row>
    <row r="127" spans="1:6" ht="89.25" x14ac:dyDescent="0.25">
      <c r="A127" s="20" t="s">
        <v>228</v>
      </c>
      <c r="B127" s="46" t="s">
        <v>229</v>
      </c>
      <c r="C127" s="26">
        <v>158</v>
      </c>
      <c r="D127" s="26">
        <v>158</v>
      </c>
      <c r="E127" s="26">
        <f t="shared" si="12"/>
        <v>100</v>
      </c>
      <c r="F127" s="51">
        <f t="shared" si="15"/>
        <v>0</v>
      </c>
    </row>
    <row r="128" spans="1:6" ht="89.25" x14ac:dyDescent="0.25">
      <c r="A128" s="20" t="s">
        <v>228</v>
      </c>
      <c r="B128" s="10" t="s">
        <v>230</v>
      </c>
      <c r="C128" s="26">
        <v>1261.3</v>
      </c>
      <c r="D128" s="26">
        <f>160.02824+480.08473</f>
        <v>640.11297000000002</v>
      </c>
      <c r="E128" s="26">
        <f t="shared" si="12"/>
        <v>50.750255292158883</v>
      </c>
      <c r="F128" s="51">
        <f t="shared" si="15"/>
        <v>-621.18702999999994</v>
      </c>
    </row>
    <row r="129" spans="1:6" ht="76.5" x14ac:dyDescent="0.25">
      <c r="A129" s="20" t="s">
        <v>228</v>
      </c>
      <c r="B129" s="47" t="s">
        <v>285</v>
      </c>
      <c r="C129" s="26">
        <v>28</v>
      </c>
      <c r="D129" s="103">
        <v>26.747</v>
      </c>
      <c r="E129" s="26">
        <f t="shared" si="12"/>
        <v>95.524999999999991</v>
      </c>
      <c r="F129" s="51">
        <f t="shared" si="15"/>
        <v>-1.2530000000000001</v>
      </c>
    </row>
    <row r="130" spans="1:6" ht="89.25" x14ac:dyDescent="0.25">
      <c r="A130" s="20" t="s">
        <v>228</v>
      </c>
      <c r="B130" s="48" t="s">
        <v>231</v>
      </c>
      <c r="C130" s="26">
        <v>102.3</v>
      </c>
      <c r="D130" s="26">
        <v>102.3</v>
      </c>
      <c r="E130" s="26">
        <f t="shared" si="12"/>
        <v>100</v>
      </c>
      <c r="F130" s="51">
        <f t="shared" si="15"/>
        <v>0</v>
      </c>
    </row>
    <row r="131" spans="1:6" x14ac:dyDescent="0.25">
      <c r="A131" s="20" t="s">
        <v>161</v>
      </c>
      <c r="B131" s="48"/>
      <c r="C131" s="26">
        <f>SUM(C132:C136)</f>
        <v>41110.9</v>
      </c>
      <c r="D131" s="26">
        <f>SUM(D132:D136)</f>
        <v>35228.92</v>
      </c>
      <c r="E131" s="26">
        <f t="shared" si="12"/>
        <v>85.692407609660691</v>
      </c>
      <c r="F131" s="51">
        <f t="shared" si="15"/>
        <v>-5881.9800000000032</v>
      </c>
    </row>
    <row r="132" spans="1:6" ht="38.25" x14ac:dyDescent="0.25">
      <c r="A132" s="20" t="s">
        <v>161</v>
      </c>
      <c r="B132" s="24" t="s">
        <v>162</v>
      </c>
      <c r="C132" s="27">
        <v>29308</v>
      </c>
      <c r="D132" s="85">
        <f>16280+3573+3573</f>
        <v>23426</v>
      </c>
      <c r="E132" s="26">
        <f t="shared" si="12"/>
        <v>79.930394431554518</v>
      </c>
      <c r="F132" s="51">
        <f t="shared" si="15"/>
        <v>-5882</v>
      </c>
    </row>
    <row r="133" spans="1:6" ht="63.75" x14ac:dyDescent="0.25">
      <c r="A133" s="20" t="s">
        <v>161</v>
      </c>
      <c r="B133" s="24" t="s">
        <v>284</v>
      </c>
      <c r="C133" s="27">
        <v>512.79999999999995</v>
      </c>
      <c r="D133" s="89">
        <v>512.82000000000005</v>
      </c>
      <c r="E133" s="26">
        <f t="shared" si="12"/>
        <v>100.00390015600627</v>
      </c>
      <c r="F133" s="51">
        <f t="shared" si="15"/>
        <v>2.0000000000095497E-2</v>
      </c>
    </row>
    <row r="134" spans="1:6" ht="25.5" x14ac:dyDescent="0.25">
      <c r="A134" s="20" t="s">
        <v>161</v>
      </c>
      <c r="B134" s="24" t="s">
        <v>163</v>
      </c>
      <c r="C134" s="27">
        <v>10161.6</v>
      </c>
      <c r="D134" s="34">
        <v>10161.6</v>
      </c>
      <c r="E134" s="26">
        <f t="shared" si="12"/>
        <v>100</v>
      </c>
      <c r="F134" s="51">
        <f t="shared" si="15"/>
        <v>0</v>
      </c>
    </row>
    <row r="135" spans="1:6" ht="63.75" x14ac:dyDescent="0.25">
      <c r="A135" s="20" t="s">
        <v>161</v>
      </c>
      <c r="B135" s="49" t="s">
        <v>232</v>
      </c>
      <c r="C135" s="27">
        <v>829.3</v>
      </c>
      <c r="D135" s="34">
        <v>829.3</v>
      </c>
      <c r="E135" s="26">
        <f t="shared" si="12"/>
        <v>100</v>
      </c>
      <c r="F135" s="51">
        <f t="shared" si="15"/>
        <v>0</v>
      </c>
    </row>
    <row r="136" spans="1:6" ht="76.5" x14ac:dyDescent="0.25">
      <c r="A136" s="20" t="s">
        <v>161</v>
      </c>
      <c r="B136" s="24" t="s">
        <v>322</v>
      </c>
      <c r="C136" s="27">
        <v>299.2</v>
      </c>
      <c r="D136" s="34">
        <v>299.2</v>
      </c>
      <c r="E136" s="26">
        <f t="shared" si="12"/>
        <v>100</v>
      </c>
      <c r="F136" s="51">
        <f t="shared" si="15"/>
        <v>0</v>
      </c>
    </row>
    <row r="137" spans="1:6" ht="51" x14ac:dyDescent="0.25">
      <c r="A137" s="20" t="s">
        <v>164</v>
      </c>
      <c r="B137" s="24" t="s">
        <v>165</v>
      </c>
      <c r="C137" s="27">
        <v>247916</v>
      </c>
      <c r="D137" s="34">
        <v>206600</v>
      </c>
      <c r="E137" s="26">
        <f t="shared" si="12"/>
        <v>83.33467787476404</v>
      </c>
      <c r="F137" s="51">
        <f t="shared" si="15"/>
        <v>-41316</v>
      </c>
    </row>
    <row r="138" spans="1:6" x14ac:dyDescent="0.25">
      <c r="A138" s="30" t="s">
        <v>166</v>
      </c>
      <c r="B138" s="21" t="s">
        <v>167</v>
      </c>
      <c r="C138" s="22">
        <f>SUM(C139+C140+C141+C148)</f>
        <v>371253.2</v>
      </c>
      <c r="D138" s="22">
        <f t="shared" ref="D138" si="16">SUM(D139+D140+D141+D148)</f>
        <v>311211.93226000003</v>
      </c>
      <c r="E138" s="22">
        <f t="shared" si="12"/>
        <v>83.827407348946764</v>
      </c>
      <c r="F138" s="56">
        <f t="shared" si="15"/>
        <v>-60041.267739999981</v>
      </c>
    </row>
    <row r="139" spans="1:6" ht="38.25" x14ac:dyDescent="0.25">
      <c r="A139" s="20" t="s">
        <v>168</v>
      </c>
      <c r="B139" s="24" t="s">
        <v>169</v>
      </c>
      <c r="C139" s="27">
        <v>15337</v>
      </c>
      <c r="D139" s="40">
        <v>12602.00333</v>
      </c>
      <c r="E139" s="26">
        <f t="shared" si="12"/>
        <v>82.167329529895014</v>
      </c>
      <c r="F139" s="51">
        <f t="shared" si="15"/>
        <v>-2734.9966700000004</v>
      </c>
    </row>
    <row r="140" spans="1:6" ht="51" x14ac:dyDescent="0.25">
      <c r="A140" s="20" t="s">
        <v>170</v>
      </c>
      <c r="B140" s="24" t="s">
        <v>171</v>
      </c>
      <c r="C140" s="27">
        <v>16722</v>
      </c>
      <c r="D140" s="104">
        <f>10354.36614+850</f>
        <v>11204.36614</v>
      </c>
      <c r="E140" s="26">
        <f t="shared" si="12"/>
        <v>67.003744408563577</v>
      </c>
      <c r="F140" s="51">
        <f t="shared" si="15"/>
        <v>-5517.6338599999999</v>
      </c>
    </row>
    <row r="141" spans="1:6" ht="40.5" x14ac:dyDescent="0.25">
      <c r="A141" s="30" t="s">
        <v>172</v>
      </c>
      <c r="B141" s="32" t="s">
        <v>173</v>
      </c>
      <c r="C141" s="33">
        <f>SUM(C142:C147)</f>
        <v>65239.200000000004</v>
      </c>
      <c r="D141" s="75">
        <f t="shared" ref="D141" si="17">SUM(D142:D147)</f>
        <v>54149.562790000004</v>
      </c>
      <c r="E141" s="50">
        <f t="shared" si="12"/>
        <v>83.001573885026176</v>
      </c>
      <c r="F141" s="93">
        <f t="shared" si="15"/>
        <v>-11089.637210000001</v>
      </c>
    </row>
    <row r="142" spans="1:6" ht="76.5" x14ac:dyDescent="0.25">
      <c r="A142" s="20" t="s">
        <v>172</v>
      </c>
      <c r="B142" s="24" t="s">
        <v>174</v>
      </c>
      <c r="C142" s="27">
        <v>227</v>
      </c>
      <c r="D142" s="105">
        <f>151.333+18.917+18.917</f>
        <v>189.167</v>
      </c>
      <c r="E142" s="26">
        <f t="shared" si="12"/>
        <v>83.333480176211452</v>
      </c>
      <c r="F142" s="51">
        <f t="shared" si="15"/>
        <v>-37.832999999999998</v>
      </c>
    </row>
    <row r="143" spans="1:6" ht="76.5" x14ac:dyDescent="0.25">
      <c r="A143" s="20" t="s">
        <v>172</v>
      </c>
      <c r="B143" s="24" t="s">
        <v>175</v>
      </c>
      <c r="C143" s="27">
        <v>63980</v>
      </c>
      <c r="D143" s="105">
        <v>53271.995790000001</v>
      </c>
      <c r="E143" s="26">
        <f t="shared" si="12"/>
        <v>83.263513269771806</v>
      </c>
      <c r="F143" s="51">
        <f t="shared" si="15"/>
        <v>-10708.004209999999</v>
      </c>
    </row>
    <row r="144" spans="1:6" ht="76.5" x14ac:dyDescent="0.25">
      <c r="A144" s="20" t="s">
        <v>172</v>
      </c>
      <c r="B144" s="24" t="s">
        <v>176</v>
      </c>
      <c r="C144" s="27">
        <v>0.1</v>
      </c>
      <c r="D144" s="34">
        <v>0.1</v>
      </c>
      <c r="E144" s="26">
        <f t="shared" si="12"/>
        <v>100</v>
      </c>
      <c r="F144" s="51">
        <f t="shared" si="15"/>
        <v>0</v>
      </c>
    </row>
    <row r="145" spans="1:6" ht="38.25" x14ac:dyDescent="0.25">
      <c r="A145" s="20" t="s">
        <v>172</v>
      </c>
      <c r="B145" s="24" t="s">
        <v>177</v>
      </c>
      <c r="C145" s="27">
        <v>91.9</v>
      </c>
      <c r="D145" s="34">
        <v>91.9</v>
      </c>
      <c r="E145" s="26">
        <f t="shared" si="12"/>
        <v>100</v>
      </c>
      <c r="F145" s="51">
        <f t="shared" si="15"/>
        <v>0</v>
      </c>
    </row>
    <row r="146" spans="1:6" ht="102" x14ac:dyDescent="0.25">
      <c r="A146" s="20" t="s">
        <v>172</v>
      </c>
      <c r="B146" s="108" t="s">
        <v>311</v>
      </c>
      <c r="C146" s="27">
        <v>343.8</v>
      </c>
      <c r="D146" s="34">
        <v>0</v>
      </c>
      <c r="E146" s="26"/>
      <c r="F146" s="51">
        <f t="shared" si="15"/>
        <v>-343.8</v>
      </c>
    </row>
    <row r="147" spans="1:6" ht="89.25" x14ac:dyDescent="0.25">
      <c r="A147" s="20" t="s">
        <v>172</v>
      </c>
      <c r="B147" s="24" t="s">
        <v>255</v>
      </c>
      <c r="C147" s="27">
        <v>596.4</v>
      </c>
      <c r="D147" s="39">
        <v>596.4</v>
      </c>
      <c r="E147" s="26">
        <f t="shared" si="12"/>
        <v>100</v>
      </c>
      <c r="F147" s="51">
        <f t="shared" si="15"/>
        <v>0</v>
      </c>
    </row>
    <row r="148" spans="1:6" ht="25.5" x14ac:dyDescent="0.25">
      <c r="A148" s="30" t="s">
        <v>178</v>
      </c>
      <c r="B148" s="21" t="s">
        <v>179</v>
      </c>
      <c r="C148" s="23">
        <f>SUM(C149:C150)</f>
        <v>273955</v>
      </c>
      <c r="D148" s="23">
        <f t="shared" ref="D148" si="18">SUM(D149:D150)</f>
        <v>233256</v>
      </c>
      <c r="E148" s="22">
        <f t="shared" si="12"/>
        <v>85.14391049624939</v>
      </c>
      <c r="F148" s="56">
        <f t="shared" si="15"/>
        <v>-40699</v>
      </c>
    </row>
    <row r="149" spans="1:6" ht="204" x14ac:dyDescent="0.25">
      <c r="A149" s="20" t="s">
        <v>180</v>
      </c>
      <c r="B149" s="24" t="s">
        <v>181</v>
      </c>
      <c r="C149" s="27">
        <v>170704</v>
      </c>
      <c r="D149" s="85">
        <v>144173</v>
      </c>
      <c r="E149" s="26">
        <f t="shared" si="12"/>
        <v>84.457892023619834</v>
      </c>
      <c r="F149" s="51">
        <f t="shared" si="15"/>
        <v>-26531</v>
      </c>
    </row>
    <row r="150" spans="1:6" ht="38.25" x14ac:dyDescent="0.25">
      <c r="A150" s="20" t="s">
        <v>180</v>
      </c>
      <c r="B150" s="24" t="s">
        <v>182</v>
      </c>
      <c r="C150" s="27">
        <v>103251</v>
      </c>
      <c r="D150" s="85">
        <v>89083</v>
      </c>
      <c r="E150" s="26">
        <f t="shared" si="12"/>
        <v>86.278099001462451</v>
      </c>
      <c r="F150" s="51">
        <f t="shared" si="15"/>
        <v>-14168</v>
      </c>
    </row>
    <row r="151" spans="1:6" x14ac:dyDescent="0.25">
      <c r="A151" s="30" t="s">
        <v>233</v>
      </c>
      <c r="B151" s="21" t="s">
        <v>234</v>
      </c>
      <c r="C151" s="23">
        <f>SUM(C153+C154+C152)</f>
        <v>34149.589999999997</v>
      </c>
      <c r="D151" s="23">
        <f>SUM(D153+D154+D152)</f>
        <v>16140.833060000001</v>
      </c>
      <c r="E151" s="22">
        <f t="shared" si="12"/>
        <v>47.265085935145933</v>
      </c>
      <c r="F151" s="56">
        <f t="shared" si="15"/>
        <v>-18008.756939999996</v>
      </c>
    </row>
    <row r="152" spans="1:6" ht="51" x14ac:dyDescent="0.25">
      <c r="A152" s="20" t="s">
        <v>312</v>
      </c>
      <c r="B152" s="98" t="s">
        <v>313</v>
      </c>
      <c r="C152" s="27">
        <v>14.6</v>
      </c>
      <c r="D152" s="84">
        <v>14.6</v>
      </c>
      <c r="E152" s="26">
        <f t="shared" ref="E152:E165" si="19">SUM(D152*100/C152)</f>
        <v>100</v>
      </c>
      <c r="F152" s="51">
        <f t="shared" si="15"/>
        <v>0</v>
      </c>
    </row>
    <row r="153" spans="1:6" ht="89.25" x14ac:dyDescent="0.25">
      <c r="A153" s="20" t="s">
        <v>256</v>
      </c>
      <c r="B153" s="25" t="s">
        <v>314</v>
      </c>
      <c r="C153" s="27">
        <v>3696.8</v>
      </c>
      <c r="D153" s="27">
        <v>3486.5509999999999</v>
      </c>
      <c r="E153" s="26">
        <f t="shared" si="19"/>
        <v>94.312675827742908</v>
      </c>
      <c r="F153" s="51">
        <f t="shared" si="15"/>
        <v>-210.24900000000025</v>
      </c>
    </row>
    <row r="154" spans="1:6" ht="27" x14ac:dyDescent="0.25">
      <c r="A154" s="45" t="s">
        <v>235</v>
      </c>
      <c r="B154" s="88" t="s">
        <v>236</v>
      </c>
      <c r="C154" s="33">
        <f>SUM(C155+C159+C163)</f>
        <v>30438.19</v>
      </c>
      <c r="D154" s="106">
        <f>SUM(D155+D159+D163)</f>
        <v>12639.682060000001</v>
      </c>
      <c r="E154" s="50">
        <f t="shared" si="19"/>
        <v>41.525734808804337</v>
      </c>
      <c r="F154" s="56">
        <f t="shared" si="15"/>
        <v>-17798.507939999996</v>
      </c>
    </row>
    <row r="155" spans="1:6" x14ac:dyDescent="0.25">
      <c r="A155" s="20" t="s">
        <v>237</v>
      </c>
      <c r="B155" s="53"/>
      <c r="C155" s="54">
        <f>SUM(C156:C158)</f>
        <v>28490.489999999998</v>
      </c>
      <c r="D155" s="76">
        <f>SUM(D156:D158)</f>
        <v>11526.038060000001</v>
      </c>
      <c r="E155" s="55">
        <f t="shared" si="19"/>
        <v>40.455738248096125</v>
      </c>
      <c r="F155" s="51">
        <f t="shared" si="15"/>
        <v>-16964.451939999999</v>
      </c>
    </row>
    <row r="156" spans="1:6" ht="191.25" x14ac:dyDescent="0.25">
      <c r="A156" s="20" t="s">
        <v>237</v>
      </c>
      <c r="B156" s="24" t="s">
        <v>315</v>
      </c>
      <c r="C156" s="27">
        <v>15000</v>
      </c>
      <c r="D156" s="27">
        <v>0</v>
      </c>
      <c r="E156" s="26">
        <f t="shared" si="19"/>
        <v>0</v>
      </c>
      <c r="F156" s="51">
        <f t="shared" si="15"/>
        <v>-15000</v>
      </c>
    </row>
    <row r="157" spans="1:6" ht="76.5" x14ac:dyDescent="0.25">
      <c r="A157" s="20" t="s">
        <v>237</v>
      </c>
      <c r="B157" s="25" t="s">
        <v>238</v>
      </c>
      <c r="C157" s="27">
        <v>3570.99</v>
      </c>
      <c r="D157" s="85">
        <v>1606.5170599999999</v>
      </c>
      <c r="E157" s="26">
        <f t="shared" si="19"/>
        <v>44.988002206670977</v>
      </c>
      <c r="F157" s="51">
        <f t="shared" si="15"/>
        <v>-1964.4729399999999</v>
      </c>
    </row>
    <row r="158" spans="1:6" ht="102" x14ac:dyDescent="0.25">
      <c r="A158" s="20" t="s">
        <v>237</v>
      </c>
      <c r="B158" s="25" t="s">
        <v>323</v>
      </c>
      <c r="C158" s="27">
        <v>9919.5</v>
      </c>
      <c r="D158" s="91">
        <v>9919.5210000000006</v>
      </c>
      <c r="E158" s="26">
        <f t="shared" si="19"/>
        <v>100.00021170421897</v>
      </c>
      <c r="F158" s="51">
        <f t="shared" si="15"/>
        <v>2.1000000000640284E-2</v>
      </c>
    </row>
    <row r="159" spans="1:6" x14ac:dyDescent="0.25">
      <c r="A159" s="52" t="s">
        <v>275</v>
      </c>
      <c r="B159" s="25"/>
      <c r="C159" s="27">
        <f>SUM(C160:C162)</f>
        <v>279.5</v>
      </c>
      <c r="D159" s="107">
        <f>SUM(D160:D162)</f>
        <v>279.54399999999998</v>
      </c>
      <c r="E159" s="26">
        <f t="shared" si="19"/>
        <v>100.01574239713774</v>
      </c>
      <c r="F159" s="51">
        <f t="shared" si="15"/>
        <v>4.399999999998272E-2</v>
      </c>
    </row>
    <row r="160" spans="1:6" ht="63.75" x14ac:dyDescent="0.25">
      <c r="A160" s="20" t="s">
        <v>275</v>
      </c>
      <c r="B160" s="25" t="s">
        <v>276</v>
      </c>
      <c r="C160" s="27">
        <v>99.4</v>
      </c>
      <c r="D160" s="39">
        <v>99.444000000000003</v>
      </c>
      <c r="E160" s="26">
        <f t="shared" si="19"/>
        <v>100.04426559356136</v>
      </c>
      <c r="F160" s="51">
        <f t="shared" si="15"/>
        <v>4.399999999999693E-2</v>
      </c>
    </row>
    <row r="161" spans="1:6" ht="63.75" x14ac:dyDescent="0.25">
      <c r="A161" s="20" t="s">
        <v>275</v>
      </c>
      <c r="B161" s="25" t="s">
        <v>302</v>
      </c>
      <c r="C161" s="27">
        <v>93.4</v>
      </c>
      <c r="D161" s="34">
        <v>93.4</v>
      </c>
      <c r="E161" s="26">
        <f t="shared" si="19"/>
        <v>100</v>
      </c>
      <c r="F161" s="51">
        <f t="shared" si="15"/>
        <v>0</v>
      </c>
    </row>
    <row r="162" spans="1:6" ht="51" x14ac:dyDescent="0.25">
      <c r="A162" s="20" t="s">
        <v>275</v>
      </c>
      <c r="B162" s="25" t="s">
        <v>303</v>
      </c>
      <c r="C162" s="27">
        <v>86.7</v>
      </c>
      <c r="D162" s="34">
        <v>86.7</v>
      </c>
      <c r="E162" s="26">
        <f t="shared" si="19"/>
        <v>100</v>
      </c>
      <c r="F162" s="51">
        <f t="shared" si="15"/>
        <v>0</v>
      </c>
    </row>
    <row r="163" spans="1:6" ht="127.5" x14ac:dyDescent="0.25">
      <c r="A163" s="20" t="s">
        <v>287</v>
      </c>
      <c r="B163" s="24" t="s">
        <v>288</v>
      </c>
      <c r="C163" s="27">
        <v>1668.2</v>
      </c>
      <c r="D163" s="34">
        <v>834.1</v>
      </c>
      <c r="E163" s="26">
        <f t="shared" si="19"/>
        <v>50</v>
      </c>
      <c r="F163" s="51">
        <f t="shared" si="15"/>
        <v>-834.1</v>
      </c>
    </row>
    <row r="164" spans="1:6" ht="25.5" x14ac:dyDescent="0.25">
      <c r="A164" s="30" t="s">
        <v>277</v>
      </c>
      <c r="B164" s="21" t="s">
        <v>278</v>
      </c>
      <c r="C164" s="61">
        <f>SUM(C165:C165)</f>
        <v>2500</v>
      </c>
      <c r="D164" s="61">
        <f>SUM(D165:D165)</f>
        <v>2500</v>
      </c>
      <c r="E164" s="22">
        <f t="shared" si="19"/>
        <v>100</v>
      </c>
      <c r="F164" s="56">
        <f t="shared" si="15"/>
        <v>0</v>
      </c>
    </row>
    <row r="165" spans="1:6" ht="25.5" x14ac:dyDescent="0.25">
      <c r="A165" s="20" t="s">
        <v>279</v>
      </c>
      <c r="B165" s="24" t="s">
        <v>278</v>
      </c>
      <c r="C165" s="34">
        <v>2500</v>
      </c>
      <c r="D165" s="34">
        <v>2500</v>
      </c>
      <c r="E165" s="26">
        <f t="shared" si="19"/>
        <v>100</v>
      </c>
      <c r="F165" s="51">
        <f t="shared" si="15"/>
        <v>0</v>
      </c>
    </row>
    <row r="166" spans="1:6" ht="38.25" x14ac:dyDescent="0.25">
      <c r="A166" s="30" t="s">
        <v>335</v>
      </c>
      <c r="B166" s="21" t="s">
        <v>215</v>
      </c>
      <c r="C166" s="22">
        <f>SUM(C167:C168)</f>
        <v>0</v>
      </c>
      <c r="D166" s="22">
        <f>SUM(D167:D168)</f>
        <v>1217.819</v>
      </c>
      <c r="E166" s="22"/>
      <c r="F166" s="56">
        <f t="shared" si="15"/>
        <v>1217.819</v>
      </c>
    </row>
    <row r="167" spans="1:6" ht="38.25" x14ac:dyDescent="0.25">
      <c r="A167" s="20" t="s">
        <v>222</v>
      </c>
      <c r="B167" s="24" t="s">
        <v>216</v>
      </c>
      <c r="C167" s="27">
        <v>0</v>
      </c>
      <c r="D167" s="39">
        <v>1216.979</v>
      </c>
      <c r="E167" s="26"/>
      <c r="F167" s="51">
        <f t="shared" si="15"/>
        <v>1216.979</v>
      </c>
    </row>
    <row r="168" spans="1:6" ht="38.25" x14ac:dyDescent="0.25">
      <c r="A168" s="20" t="s">
        <v>333</v>
      </c>
      <c r="B168" s="24" t="s">
        <v>334</v>
      </c>
      <c r="C168" s="27">
        <v>0</v>
      </c>
      <c r="D168" s="34">
        <v>0.84</v>
      </c>
      <c r="E168" s="26"/>
      <c r="F168" s="51">
        <f t="shared" si="15"/>
        <v>0.84</v>
      </c>
    </row>
    <row r="169" spans="1:6" ht="51" x14ac:dyDescent="0.25">
      <c r="A169" s="30" t="s">
        <v>217</v>
      </c>
      <c r="B169" s="21" t="s">
        <v>218</v>
      </c>
      <c r="C169" s="23">
        <f>SUM(C170:C172)</f>
        <v>0</v>
      </c>
      <c r="D169" s="23">
        <f>SUM(D170:D172)</f>
        <v>-3746.5750800000001</v>
      </c>
      <c r="E169" s="26"/>
      <c r="F169" s="56">
        <f t="shared" ref="F169:F173" si="20">SUM(D169-C169)</f>
        <v>-3746.5750800000001</v>
      </c>
    </row>
    <row r="170" spans="1:6" x14ac:dyDescent="0.25">
      <c r="A170" s="20" t="s">
        <v>219</v>
      </c>
      <c r="B170" s="24"/>
      <c r="C170" s="77"/>
      <c r="D170" s="34">
        <v>-1930.34971</v>
      </c>
      <c r="E170" s="26"/>
      <c r="F170" s="51">
        <f t="shared" si="20"/>
        <v>-1930.34971</v>
      </c>
    </row>
    <row r="171" spans="1:6" x14ac:dyDescent="0.25">
      <c r="A171" s="20" t="s">
        <v>220</v>
      </c>
      <c r="B171" s="24"/>
      <c r="C171" s="27" t="s">
        <v>192</v>
      </c>
      <c r="D171" s="34">
        <v>-1689.2743700000001</v>
      </c>
      <c r="E171" s="26"/>
      <c r="F171" s="51">
        <v>-1689.27</v>
      </c>
    </row>
    <row r="172" spans="1:6" x14ac:dyDescent="0.25">
      <c r="A172" s="20" t="s">
        <v>221</v>
      </c>
      <c r="B172" s="24"/>
      <c r="C172" s="27"/>
      <c r="D172" s="34">
        <v>-126.95099999999999</v>
      </c>
      <c r="E172" s="26"/>
      <c r="F172" s="51">
        <f t="shared" si="20"/>
        <v>-126.95099999999999</v>
      </c>
    </row>
    <row r="173" spans="1:6" x14ac:dyDescent="0.25">
      <c r="A173" s="30"/>
      <c r="B173" s="21" t="s">
        <v>183</v>
      </c>
      <c r="C173" s="23">
        <f>SUM(C108+C4)</f>
        <v>1278533.51</v>
      </c>
      <c r="D173" s="23">
        <f>SUM(D108+D4)</f>
        <v>1048586.9710899999</v>
      </c>
      <c r="E173" s="22">
        <f t="shared" ref="E173" si="21">SUM(D173*100/C173)</f>
        <v>82.014821112510361</v>
      </c>
      <c r="F173" s="56">
        <f t="shared" si="20"/>
        <v>-229946.53891000012</v>
      </c>
    </row>
  </sheetData>
  <mergeCells count="1">
    <mergeCell ref="A1:E1"/>
  </mergeCells>
  <pageMargins left="0.78740157480314965" right="0" top="0.74803149606299213" bottom="0.15748031496062992" header="0.31496062992125984" footer="0.31496062992125984"/>
  <pageSetup paperSize="9" scale="80" orientation="portrait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workbookViewId="0">
      <selection sqref="A1:E1"/>
    </sheetView>
  </sheetViews>
  <sheetFormatPr defaultRowHeight="15" x14ac:dyDescent="0.25"/>
  <cols>
    <col min="1" max="1" width="27" style="19" customWidth="1"/>
    <col min="2" max="2" width="42.28515625" style="19" customWidth="1"/>
    <col min="3" max="3" width="10.140625" style="19" customWidth="1"/>
    <col min="4" max="4" width="12.28515625" style="19" customWidth="1"/>
    <col min="5" max="5" width="10.140625" style="19" customWidth="1"/>
    <col min="6" max="6" width="9.5703125" bestFit="1" customWidth="1"/>
  </cols>
  <sheetData>
    <row r="1" spans="1:8" ht="39.75" customHeight="1" x14ac:dyDescent="0.25">
      <c r="A1" s="202" t="s">
        <v>339</v>
      </c>
      <c r="B1" s="202"/>
      <c r="C1" s="202"/>
      <c r="D1" s="202"/>
      <c r="E1" s="202"/>
      <c r="F1" s="109"/>
      <c r="G1" s="109"/>
      <c r="H1" s="109"/>
    </row>
    <row r="2" spans="1:8" ht="60" x14ac:dyDescent="0.25">
      <c r="A2" s="111" t="s">
        <v>0</v>
      </c>
      <c r="B2" s="58" t="s">
        <v>1</v>
      </c>
      <c r="C2" s="57" t="s">
        <v>209</v>
      </c>
      <c r="D2" s="59" t="s">
        <v>336</v>
      </c>
      <c r="E2" s="60" t="s">
        <v>2</v>
      </c>
      <c r="F2" s="1" t="s">
        <v>223</v>
      </c>
    </row>
    <row r="3" spans="1:8" x14ac:dyDescent="0.25">
      <c r="A3" s="2">
        <v>1</v>
      </c>
      <c r="B3" s="2">
        <v>2</v>
      </c>
      <c r="C3" s="3">
        <v>3</v>
      </c>
      <c r="D3" s="4">
        <v>5</v>
      </c>
      <c r="E3" s="5">
        <v>7</v>
      </c>
      <c r="F3" s="112">
        <v>8</v>
      </c>
    </row>
    <row r="4" spans="1:8" x14ac:dyDescent="0.25">
      <c r="A4" s="21" t="s">
        <v>3</v>
      </c>
      <c r="B4" s="6" t="s">
        <v>4</v>
      </c>
      <c r="C4" s="22">
        <f>SUM(C5+C11+C17+C25+C31+C34+C36+C47+C53+C62+C71+C102)</f>
        <v>524156.92</v>
      </c>
      <c r="D4" s="22">
        <f>SUM(D5+D11+D17+D25+D31+D34+D36+D47+D53+D62+D71+D102)</f>
        <v>477791.27</v>
      </c>
      <c r="E4" s="22">
        <f>SUM(D4*100/C4)</f>
        <v>91.154242511956156</v>
      </c>
      <c r="F4" s="113">
        <f>SUM(C4-D4)</f>
        <v>46365.649999999965</v>
      </c>
    </row>
    <row r="5" spans="1:8" x14ac:dyDescent="0.25">
      <c r="A5" s="21" t="s">
        <v>5</v>
      </c>
      <c r="B5" s="16" t="s">
        <v>6</v>
      </c>
      <c r="C5" s="22">
        <f>SUM(C6)</f>
        <v>365329</v>
      </c>
      <c r="D5" s="22">
        <f>SUM(D6)</f>
        <v>337477.9</v>
      </c>
      <c r="E5" s="22">
        <f>SUM(D5*100/C5)</f>
        <v>92.376433297110282</v>
      </c>
      <c r="F5" s="113">
        <f t="shared" ref="F5:F68" si="0">SUM(C5-D5)</f>
        <v>27851.099999999977</v>
      </c>
    </row>
    <row r="6" spans="1:8" x14ac:dyDescent="0.25">
      <c r="A6" s="21" t="s">
        <v>7</v>
      </c>
      <c r="B6" s="16" t="s">
        <v>8</v>
      </c>
      <c r="C6" s="22">
        <f>SUM(C7:C10)</f>
        <v>365329</v>
      </c>
      <c r="D6" s="22">
        <f t="shared" ref="D6" si="1">SUM(D7:D10)</f>
        <v>337477.9</v>
      </c>
      <c r="E6" s="22">
        <f>SUM(D6*100/C6)</f>
        <v>92.376433297110282</v>
      </c>
      <c r="F6" s="113">
        <f t="shared" si="0"/>
        <v>27851.099999999977</v>
      </c>
    </row>
    <row r="7" spans="1:8" ht="76.5" x14ac:dyDescent="0.25">
      <c r="A7" s="24" t="s">
        <v>9</v>
      </c>
      <c r="B7" s="25" t="s">
        <v>10</v>
      </c>
      <c r="C7" s="26">
        <v>358194</v>
      </c>
      <c r="D7" s="13">
        <v>330763.24</v>
      </c>
      <c r="E7" s="26">
        <f t="shared" ref="E7:E63" si="2">SUM(D7*100/C7)</f>
        <v>92.341926442095627</v>
      </c>
      <c r="F7" s="42">
        <f t="shared" si="0"/>
        <v>27430.760000000009</v>
      </c>
    </row>
    <row r="8" spans="1:8" ht="114.75" x14ac:dyDescent="0.25">
      <c r="A8" s="24" t="s">
        <v>11</v>
      </c>
      <c r="B8" s="25" t="s">
        <v>12</v>
      </c>
      <c r="C8" s="26">
        <v>530</v>
      </c>
      <c r="D8" s="13">
        <v>641.92999999999995</v>
      </c>
      <c r="E8" s="26">
        <f t="shared" si="2"/>
        <v>121.11886792452829</v>
      </c>
      <c r="F8" s="42">
        <f t="shared" si="0"/>
        <v>-111.92999999999995</v>
      </c>
    </row>
    <row r="9" spans="1:8" ht="51" x14ac:dyDescent="0.25">
      <c r="A9" s="24" t="s">
        <v>13</v>
      </c>
      <c r="B9" s="25" t="s">
        <v>14</v>
      </c>
      <c r="C9" s="26">
        <v>1584</v>
      </c>
      <c r="D9" s="13">
        <v>2099.58</v>
      </c>
      <c r="E9" s="26">
        <f t="shared" si="2"/>
        <v>132.54924242424244</v>
      </c>
      <c r="F9" s="42">
        <f t="shared" si="0"/>
        <v>-515.57999999999993</v>
      </c>
    </row>
    <row r="10" spans="1:8" ht="102" x14ac:dyDescent="0.25">
      <c r="A10" s="24" t="s">
        <v>15</v>
      </c>
      <c r="B10" s="25" t="s">
        <v>16</v>
      </c>
      <c r="C10" s="26">
        <v>5021</v>
      </c>
      <c r="D10" s="34">
        <v>3973.15</v>
      </c>
      <c r="E10" s="26">
        <f t="shared" si="2"/>
        <v>79.130651264688311</v>
      </c>
      <c r="F10" s="42">
        <f t="shared" si="0"/>
        <v>1047.8499999999999</v>
      </c>
    </row>
    <row r="11" spans="1:8" ht="38.25" x14ac:dyDescent="0.25">
      <c r="A11" s="21" t="s">
        <v>17</v>
      </c>
      <c r="B11" s="28" t="s">
        <v>18</v>
      </c>
      <c r="C11" s="22">
        <f>SUM(C12)</f>
        <v>12516.79</v>
      </c>
      <c r="D11" s="22">
        <f>SUM(D12)</f>
        <v>10575.81</v>
      </c>
      <c r="E11" s="22">
        <f t="shared" si="2"/>
        <v>84.492989017152155</v>
      </c>
      <c r="F11" s="113">
        <f t="shared" si="0"/>
        <v>1940.9800000000014</v>
      </c>
    </row>
    <row r="12" spans="1:8" ht="31.5" customHeight="1" x14ac:dyDescent="0.25">
      <c r="A12" s="21" t="s">
        <v>19</v>
      </c>
      <c r="B12" s="28" t="s">
        <v>20</v>
      </c>
      <c r="C12" s="22">
        <f>SUM(C13:C16)</f>
        <v>12516.79</v>
      </c>
      <c r="D12" s="22">
        <f t="shared" ref="D12" si="3">SUM(D13:D16)</f>
        <v>10575.81</v>
      </c>
      <c r="E12" s="22">
        <f t="shared" si="2"/>
        <v>84.492989017152155</v>
      </c>
      <c r="F12" s="113">
        <f t="shared" si="0"/>
        <v>1940.9800000000014</v>
      </c>
    </row>
    <row r="13" spans="1:8" ht="76.5" x14ac:dyDescent="0.25">
      <c r="A13" s="14" t="s">
        <v>262</v>
      </c>
      <c r="B13" s="14" t="s">
        <v>22</v>
      </c>
      <c r="C13" s="26">
        <v>4209.43</v>
      </c>
      <c r="D13" s="13">
        <v>3668.8</v>
      </c>
      <c r="E13" s="26">
        <f t="shared" si="2"/>
        <v>87.156693424050275</v>
      </c>
      <c r="F13" s="42">
        <f t="shared" si="0"/>
        <v>540.63000000000011</v>
      </c>
    </row>
    <row r="14" spans="1:8" ht="89.25" x14ac:dyDescent="0.25">
      <c r="A14" s="14" t="s">
        <v>263</v>
      </c>
      <c r="B14" s="14" t="s">
        <v>24</v>
      </c>
      <c r="C14" s="26">
        <v>91.01</v>
      </c>
      <c r="D14" s="13">
        <v>101.59</v>
      </c>
      <c r="E14" s="26">
        <f t="shared" si="2"/>
        <v>111.62509614328096</v>
      </c>
      <c r="F14" s="42">
        <f t="shared" si="0"/>
        <v>-10.579999999999998</v>
      </c>
    </row>
    <row r="15" spans="1:8" ht="76.5" x14ac:dyDescent="0.25">
      <c r="A15" s="10" t="s">
        <v>264</v>
      </c>
      <c r="B15" s="14" t="s">
        <v>26</v>
      </c>
      <c r="C15" s="26">
        <v>8216.35</v>
      </c>
      <c r="D15" s="13">
        <v>7272.41</v>
      </c>
      <c r="E15" s="26">
        <f t="shared" si="2"/>
        <v>88.511443645901153</v>
      </c>
      <c r="F15" s="42">
        <f t="shared" si="0"/>
        <v>943.94000000000051</v>
      </c>
    </row>
    <row r="16" spans="1:8" ht="76.5" x14ac:dyDescent="0.25">
      <c r="A16" s="14" t="s">
        <v>265</v>
      </c>
      <c r="B16" s="14" t="s">
        <v>28</v>
      </c>
      <c r="C16" s="26"/>
      <c r="D16" s="13">
        <v>-466.99</v>
      </c>
      <c r="E16" s="26"/>
      <c r="F16" s="42">
        <f t="shared" si="0"/>
        <v>466.99</v>
      </c>
    </row>
    <row r="17" spans="1:6" x14ac:dyDescent="0.25">
      <c r="A17" s="21" t="s">
        <v>239</v>
      </c>
      <c r="B17" s="28" t="s">
        <v>240</v>
      </c>
      <c r="C17" s="22">
        <f>SUM(C18+C21+C23)</f>
        <v>21318</v>
      </c>
      <c r="D17" s="22">
        <f>SUM(D18+D21+D23)</f>
        <v>18681.879999999997</v>
      </c>
      <c r="E17" s="22">
        <f t="shared" si="2"/>
        <v>87.634299652875498</v>
      </c>
      <c r="F17" s="113">
        <f t="shared" si="0"/>
        <v>2636.1200000000026</v>
      </c>
    </row>
    <row r="18" spans="1:6" ht="25.5" x14ac:dyDescent="0.25">
      <c r="A18" s="21" t="s">
        <v>29</v>
      </c>
      <c r="B18" s="28" t="s">
        <v>31</v>
      </c>
      <c r="C18" s="23">
        <f>SUM(C19:C20)</f>
        <v>19681</v>
      </c>
      <c r="D18" s="23">
        <f t="shared" ref="D18" si="4">SUM(D19:D20)</f>
        <v>16883.53</v>
      </c>
      <c r="E18" s="22">
        <f t="shared" si="2"/>
        <v>85.785935674000299</v>
      </c>
      <c r="F18" s="113">
        <f t="shared" si="0"/>
        <v>2797.4700000000012</v>
      </c>
    </row>
    <row r="19" spans="1:6" ht="25.5" x14ac:dyDescent="0.25">
      <c r="A19" s="24" t="s">
        <v>30</v>
      </c>
      <c r="B19" s="25" t="s">
        <v>31</v>
      </c>
      <c r="C19" s="26">
        <v>19681</v>
      </c>
      <c r="D19" s="34">
        <v>16872.32</v>
      </c>
      <c r="E19" s="26">
        <f t="shared" si="2"/>
        <v>85.728977186118598</v>
      </c>
      <c r="F19" s="42">
        <f t="shared" si="0"/>
        <v>2808.6800000000003</v>
      </c>
    </row>
    <row r="20" spans="1:6" ht="38.25" x14ac:dyDescent="0.25">
      <c r="A20" s="24" t="s">
        <v>32</v>
      </c>
      <c r="B20" s="25" t="s">
        <v>33</v>
      </c>
      <c r="C20" s="26">
        <v>0</v>
      </c>
      <c r="D20" s="13">
        <v>11.21</v>
      </c>
      <c r="E20" s="26"/>
      <c r="F20" s="42">
        <f t="shared" si="0"/>
        <v>-11.21</v>
      </c>
    </row>
    <row r="21" spans="1:6" x14ac:dyDescent="0.25">
      <c r="A21" s="21" t="s">
        <v>34</v>
      </c>
      <c r="B21" s="28" t="s">
        <v>35</v>
      </c>
      <c r="C21" s="23">
        <f>SUM(C22:C22)</f>
        <v>8</v>
      </c>
      <c r="D21" s="23">
        <f>SUM(D22:D22)</f>
        <v>25.52</v>
      </c>
      <c r="E21" s="22">
        <f t="shared" si="2"/>
        <v>319</v>
      </c>
      <c r="F21" s="113">
        <f t="shared" si="0"/>
        <v>-17.52</v>
      </c>
    </row>
    <row r="22" spans="1:6" x14ac:dyDescent="0.25">
      <c r="A22" s="24" t="s">
        <v>36</v>
      </c>
      <c r="B22" s="25" t="s">
        <v>35</v>
      </c>
      <c r="C22" s="26">
        <v>8</v>
      </c>
      <c r="D22" s="34">
        <v>25.52</v>
      </c>
      <c r="E22" s="26">
        <f t="shared" si="2"/>
        <v>319</v>
      </c>
      <c r="F22" s="42">
        <f t="shared" si="0"/>
        <v>-17.52</v>
      </c>
    </row>
    <row r="23" spans="1:6" ht="25.5" x14ac:dyDescent="0.25">
      <c r="A23" s="21" t="s">
        <v>39</v>
      </c>
      <c r="B23" s="28" t="s">
        <v>40</v>
      </c>
      <c r="C23" s="22">
        <f>SUM(C24)</f>
        <v>1629</v>
      </c>
      <c r="D23" s="22">
        <f>SUM(D24)</f>
        <v>1772.83</v>
      </c>
      <c r="E23" s="22">
        <f t="shared" si="2"/>
        <v>108.82934315531</v>
      </c>
      <c r="F23" s="113">
        <f t="shared" si="0"/>
        <v>-143.82999999999993</v>
      </c>
    </row>
    <row r="24" spans="1:6" ht="38.25" x14ac:dyDescent="0.25">
      <c r="A24" s="24" t="s">
        <v>41</v>
      </c>
      <c r="B24" s="25" t="s">
        <v>42</v>
      </c>
      <c r="C24" s="26">
        <v>1629</v>
      </c>
      <c r="D24" s="13">
        <v>1772.83</v>
      </c>
      <c r="E24" s="26">
        <f t="shared" si="2"/>
        <v>108.82934315531</v>
      </c>
      <c r="F24" s="42">
        <f t="shared" si="0"/>
        <v>-143.82999999999993</v>
      </c>
    </row>
    <row r="25" spans="1:6" x14ac:dyDescent="0.25">
      <c r="A25" s="15" t="s">
        <v>43</v>
      </c>
      <c r="B25" s="17" t="s">
        <v>44</v>
      </c>
      <c r="C25" s="22">
        <f>SUM(C26+C28)</f>
        <v>71460.83</v>
      </c>
      <c r="D25" s="22">
        <f t="shared" ref="D25" si="5">SUM(D26+D28)</f>
        <v>71987.899999999994</v>
      </c>
      <c r="E25" s="22">
        <f t="shared" si="2"/>
        <v>100.73756490093942</v>
      </c>
      <c r="F25" s="113">
        <f t="shared" si="0"/>
        <v>-527.06999999999243</v>
      </c>
    </row>
    <row r="26" spans="1:6" x14ac:dyDescent="0.25">
      <c r="A26" s="21" t="s">
        <v>45</v>
      </c>
      <c r="B26" s="28" t="s">
        <v>46</v>
      </c>
      <c r="C26" s="22">
        <f>SUM(C27)</f>
        <v>12131</v>
      </c>
      <c r="D26" s="22">
        <f t="shared" ref="D26" si="6">SUM(D27)</f>
        <v>11324.87</v>
      </c>
      <c r="E26" s="22">
        <f t="shared" si="2"/>
        <v>93.354793504245322</v>
      </c>
      <c r="F26" s="113">
        <f t="shared" si="0"/>
        <v>806.1299999999992</v>
      </c>
    </row>
    <row r="27" spans="1:6" ht="51" x14ac:dyDescent="0.25">
      <c r="A27" s="24" t="s">
        <v>47</v>
      </c>
      <c r="B27" s="25" t="s">
        <v>48</v>
      </c>
      <c r="C27" s="26">
        <v>12131</v>
      </c>
      <c r="D27" s="13">
        <v>11324.87</v>
      </c>
      <c r="E27" s="26">
        <f t="shared" si="2"/>
        <v>93.354793504245322</v>
      </c>
      <c r="F27" s="42">
        <f t="shared" si="0"/>
        <v>806.1299999999992</v>
      </c>
    </row>
    <row r="28" spans="1:6" x14ac:dyDescent="0.25">
      <c r="A28" s="15" t="s">
        <v>49</v>
      </c>
      <c r="B28" s="17" t="s">
        <v>50</v>
      </c>
      <c r="C28" s="23">
        <f>SUM(C29:C30)</f>
        <v>59329.83</v>
      </c>
      <c r="D28" s="23">
        <f>SUM(D29:D30)</f>
        <v>60663.03</v>
      </c>
      <c r="E28" s="22">
        <f t="shared" si="2"/>
        <v>102.24709897196739</v>
      </c>
      <c r="F28" s="113">
        <f t="shared" si="0"/>
        <v>-1333.1999999999971</v>
      </c>
    </row>
    <row r="29" spans="1:6" ht="38.25" x14ac:dyDescent="0.25">
      <c r="A29" s="24" t="s">
        <v>193</v>
      </c>
      <c r="B29" s="25" t="s">
        <v>194</v>
      </c>
      <c r="C29" s="26">
        <v>55002.83</v>
      </c>
      <c r="D29" s="13">
        <v>53572.46</v>
      </c>
      <c r="E29" s="26">
        <f t="shared" si="2"/>
        <v>97.399461082275224</v>
      </c>
      <c r="F29" s="42">
        <f t="shared" si="0"/>
        <v>1430.3700000000026</v>
      </c>
    </row>
    <row r="30" spans="1:6" ht="38.25" x14ac:dyDescent="0.25">
      <c r="A30" s="24" t="s">
        <v>196</v>
      </c>
      <c r="B30" s="25" t="s">
        <v>195</v>
      </c>
      <c r="C30" s="26">
        <v>4327</v>
      </c>
      <c r="D30" s="13">
        <v>7090.57</v>
      </c>
      <c r="E30" s="26">
        <f t="shared" si="2"/>
        <v>163.8680379015484</v>
      </c>
      <c r="F30" s="42">
        <f t="shared" si="0"/>
        <v>-2763.5699999999997</v>
      </c>
    </row>
    <row r="31" spans="1:6" x14ac:dyDescent="0.25">
      <c r="A31" s="21" t="s">
        <v>51</v>
      </c>
      <c r="B31" s="28" t="s">
        <v>52</v>
      </c>
      <c r="C31" s="22">
        <f>SUM(C32:C33)</f>
        <v>7433</v>
      </c>
      <c r="D31" s="22">
        <f>SUM(D32:D33)</f>
        <v>5396.29</v>
      </c>
      <c r="E31" s="22">
        <f t="shared" si="2"/>
        <v>72.599085160769548</v>
      </c>
      <c r="F31" s="113">
        <f t="shared" si="0"/>
        <v>2036.71</v>
      </c>
    </row>
    <row r="32" spans="1:6" ht="51" x14ac:dyDescent="0.25">
      <c r="A32" s="24" t="s">
        <v>53</v>
      </c>
      <c r="B32" s="25" t="s">
        <v>54</v>
      </c>
      <c r="C32" s="26">
        <v>7433</v>
      </c>
      <c r="D32" s="13">
        <v>5346.29</v>
      </c>
      <c r="E32" s="26">
        <f t="shared" si="2"/>
        <v>71.926409256020449</v>
      </c>
      <c r="F32" s="42">
        <f t="shared" si="0"/>
        <v>2086.71</v>
      </c>
    </row>
    <row r="33" spans="1:6" ht="25.5" x14ac:dyDescent="0.25">
      <c r="A33" s="24" t="s">
        <v>210</v>
      </c>
      <c r="B33" s="25" t="s">
        <v>211</v>
      </c>
      <c r="C33" s="26">
        <v>0</v>
      </c>
      <c r="D33" s="34">
        <v>50</v>
      </c>
      <c r="E33" s="26"/>
      <c r="F33" s="42">
        <f t="shared" si="0"/>
        <v>-50</v>
      </c>
    </row>
    <row r="34" spans="1:6" ht="38.25" x14ac:dyDescent="0.25">
      <c r="A34" s="28" t="s">
        <v>55</v>
      </c>
      <c r="B34" s="28" t="s">
        <v>244</v>
      </c>
      <c r="C34" s="22">
        <f>SUM(C35)</f>
        <v>0</v>
      </c>
      <c r="D34" s="22">
        <f>SUM(D35)</f>
        <v>0.51</v>
      </c>
      <c r="E34" s="22"/>
      <c r="F34" s="42">
        <f t="shared" si="0"/>
        <v>-0.51</v>
      </c>
    </row>
    <row r="35" spans="1:6" ht="38.25" x14ac:dyDescent="0.25">
      <c r="A35" s="25" t="s">
        <v>56</v>
      </c>
      <c r="B35" s="25" t="s">
        <v>57</v>
      </c>
      <c r="C35" s="26">
        <v>0</v>
      </c>
      <c r="D35" s="13">
        <v>0.51</v>
      </c>
      <c r="E35" s="26"/>
      <c r="F35" s="42">
        <f t="shared" si="0"/>
        <v>-0.51</v>
      </c>
    </row>
    <row r="36" spans="1:6" ht="51" x14ac:dyDescent="0.25">
      <c r="A36" s="21" t="s">
        <v>58</v>
      </c>
      <c r="B36" s="6" t="s">
        <v>59</v>
      </c>
      <c r="C36" s="22">
        <f>SUM(C37)</f>
        <v>36124</v>
      </c>
      <c r="D36" s="22">
        <f t="shared" ref="D36" si="7">SUM(D37)</f>
        <v>24212.720000000001</v>
      </c>
      <c r="E36" s="22">
        <f t="shared" si="2"/>
        <v>67.026685859816183</v>
      </c>
      <c r="F36" s="113">
        <f t="shared" si="0"/>
        <v>11911.279999999999</v>
      </c>
    </row>
    <row r="37" spans="1:6" ht="89.25" x14ac:dyDescent="0.25">
      <c r="A37" s="21" t="s">
        <v>60</v>
      </c>
      <c r="B37" s="67" t="s">
        <v>61</v>
      </c>
      <c r="C37" s="22">
        <f>SUM(C38+C41+C42+C46)</f>
        <v>36124</v>
      </c>
      <c r="D37" s="22">
        <f>SUM(D38+D41+D42+D46)</f>
        <v>24212.720000000001</v>
      </c>
      <c r="E37" s="22">
        <f t="shared" si="2"/>
        <v>67.026685859816183</v>
      </c>
      <c r="F37" s="113">
        <f t="shared" si="0"/>
        <v>11911.279999999999</v>
      </c>
    </row>
    <row r="38" spans="1:6" ht="89.25" x14ac:dyDescent="0.25">
      <c r="A38" s="21" t="s">
        <v>62</v>
      </c>
      <c r="B38" s="28" t="s">
        <v>63</v>
      </c>
      <c r="C38" s="61">
        <f>SUM(C39:C40)</f>
        <v>26992</v>
      </c>
      <c r="D38" s="61">
        <f>SUM(D39:D40)</f>
        <v>17005.46</v>
      </c>
      <c r="E38" s="22">
        <f t="shared" si="2"/>
        <v>63.001852400711321</v>
      </c>
      <c r="F38" s="113">
        <f t="shared" si="0"/>
        <v>9986.5400000000009</v>
      </c>
    </row>
    <row r="39" spans="1:6" ht="102" x14ac:dyDescent="0.25">
      <c r="A39" s="24" t="s">
        <v>184</v>
      </c>
      <c r="B39" s="66" t="s">
        <v>189</v>
      </c>
      <c r="C39" s="26">
        <v>24412</v>
      </c>
      <c r="D39" s="34">
        <v>15918.17</v>
      </c>
      <c r="E39" s="26">
        <f t="shared" si="2"/>
        <v>65.206332951007695</v>
      </c>
      <c r="F39" s="42">
        <f t="shared" si="0"/>
        <v>8493.83</v>
      </c>
    </row>
    <row r="40" spans="1:6" ht="114.75" x14ac:dyDescent="0.25">
      <c r="A40" s="24" t="s">
        <v>185</v>
      </c>
      <c r="B40" s="66" t="s">
        <v>190</v>
      </c>
      <c r="C40" s="26">
        <v>2580</v>
      </c>
      <c r="D40" s="34">
        <v>1087.29</v>
      </c>
      <c r="E40" s="26">
        <f t="shared" si="2"/>
        <v>42.143023255813951</v>
      </c>
      <c r="F40" s="42">
        <f t="shared" si="0"/>
        <v>1492.71</v>
      </c>
    </row>
    <row r="41" spans="1:6" ht="102" x14ac:dyDescent="0.25">
      <c r="A41" s="24" t="s">
        <v>186</v>
      </c>
      <c r="B41" s="35" t="s">
        <v>191</v>
      </c>
      <c r="C41" s="26">
        <v>22</v>
      </c>
      <c r="D41" s="34">
        <v>0</v>
      </c>
      <c r="E41" s="26">
        <f t="shared" si="2"/>
        <v>0</v>
      </c>
      <c r="F41" s="42">
        <f t="shared" si="0"/>
        <v>22</v>
      </c>
    </row>
    <row r="42" spans="1:6" ht="39" x14ac:dyDescent="0.25">
      <c r="A42" s="21" t="s">
        <v>64</v>
      </c>
      <c r="B42" s="11" t="s">
        <v>65</v>
      </c>
      <c r="C42" s="22">
        <f>SUM(C43:C45)</f>
        <v>9110</v>
      </c>
      <c r="D42" s="22">
        <f t="shared" ref="D42" si="8">SUM(D43:D45)</f>
        <v>7179.86</v>
      </c>
      <c r="E42" s="22">
        <f t="shared" si="2"/>
        <v>78.812952799121845</v>
      </c>
      <c r="F42" s="113">
        <f t="shared" si="0"/>
        <v>1930.1400000000003</v>
      </c>
    </row>
    <row r="43" spans="1:6" ht="89.25" x14ac:dyDescent="0.25">
      <c r="A43" s="24" t="s">
        <v>66</v>
      </c>
      <c r="B43" s="35" t="s">
        <v>197</v>
      </c>
      <c r="C43" s="26">
        <v>4129</v>
      </c>
      <c r="D43" s="13">
        <v>4485.97</v>
      </c>
      <c r="E43" s="26">
        <f t="shared" si="2"/>
        <v>108.64543472995882</v>
      </c>
      <c r="F43" s="42">
        <f t="shared" si="0"/>
        <v>-356.97000000000025</v>
      </c>
    </row>
    <row r="44" spans="1:6" ht="76.5" x14ac:dyDescent="0.25">
      <c r="A44" s="24" t="s">
        <v>67</v>
      </c>
      <c r="B44" s="66" t="s">
        <v>198</v>
      </c>
      <c r="C44" s="26">
        <v>3978</v>
      </c>
      <c r="D44" s="13">
        <v>2133.44</v>
      </c>
      <c r="E44" s="26">
        <f t="shared" si="2"/>
        <v>53.630970336852691</v>
      </c>
      <c r="F44" s="42">
        <f t="shared" si="0"/>
        <v>1844.56</v>
      </c>
    </row>
    <row r="45" spans="1:6" ht="63.75" x14ac:dyDescent="0.25">
      <c r="A45" s="24" t="s">
        <v>68</v>
      </c>
      <c r="B45" s="35" t="s">
        <v>199</v>
      </c>
      <c r="C45" s="26">
        <v>1003</v>
      </c>
      <c r="D45" s="13">
        <v>560.45000000000005</v>
      </c>
      <c r="E45" s="26">
        <f t="shared" si="2"/>
        <v>55.877367896311071</v>
      </c>
      <c r="F45" s="42">
        <f t="shared" si="0"/>
        <v>442.54999999999995</v>
      </c>
    </row>
    <row r="46" spans="1:6" ht="76.5" x14ac:dyDescent="0.25">
      <c r="A46" s="24" t="s">
        <v>306</v>
      </c>
      <c r="B46" s="35" t="s">
        <v>307</v>
      </c>
      <c r="C46" s="26"/>
      <c r="D46" s="34">
        <v>27.4</v>
      </c>
      <c r="E46" s="26"/>
      <c r="F46" s="42">
        <f t="shared" si="0"/>
        <v>-27.4</v>
      </c>
    </row>
    <row r="47" spans="1:6" ht="25.5" x14ac:dyDescent="0.25">
      <c r="A47" s="21" t="s">
        <v>69</v>
      </c>
      <c r="B47" s="6" t="s">
        <v>70</v>
      </c>
      <c r="C47" s="22">
        <f t="shared" ref="C47:D47" si="9">SUM(C48)</f>
        <v>954</v>
      </c>
      <c r="D47" s="22">
        <f t="shared" si="9"/>
        <v>1109.28</v>
      </c>
      <c r="E47" s="22">
        <f t="shared" si="2"/>
        <v>116.27672955974843</v>
      </c>
      <c r="F47" s="113">
        <f t="shared" si="0"/>
        <v>-155.27999999999997</v>
      </c>
    </row>
    <row r="48" spans="1:6" ht="25.5" x14ac:dyDescent="0.25">
      <c r="A48" s="21" t="s">
        <v>71</v>
      </c>
      <c r="B48" s="28" t="s">
        <v>72</v>
      </c>
      <c r="C48" s="22">
        <f>SUM(C49:C52)</f>
        <v>954</v>
      </c>
      <c r="D48" s="22">
        <f>SUM(D49:D52)</f>
        <v>1109.28</v>
      </c>
      <c r="E48" s="22">
        <f t="shared" si="2"/>
        <v>116.27672955974843</v>
      </c>
      <c r="F48" s="113">
        <f t="shared" si="0"/>
        <v>-155.27999999999997</v>
      </c>
    </row>
    <row r="49" spans="1:6" ht="25.5" x14ac:dyDescent="0.25">
      <c r="A49" s="24" t="s">
        <v>73</v>
      </c>
      <c r="B49" s="25" t="s">
        <v>74</v>
      </c>
      <c r="C49" s="7">
        <v>322</v>
      </c>
      <c r="D49" s="13">
        <v>422.89</v>
      </c>
      <c r="E49" s="26">
        <f t="shared" si="2"/>
        <v>131.33229813664596</v>
      </c>
      <c r="F49" s="42">
        <f t="shared" si="0"/>
        <v>-100.88999999999999</v>
      </c>
    </row>
    <row r="50" spans="1:6" ht="25.5" x14ac:dyDescent="0.25">
      <c r="A50" s="24" t="s">
        <v>75</v>
      </c>
      <c r="B50" s="25" t="s">
        <v>76</v>
      </c>
      <c r="C50" s="7">
        <v>34</v>
      </c>
      <c r="D50" s="13">
        <v>26.13</v>
      </c>
      <c r="E50" s="26">
        <f t="shared" si="2"/>
        <v>76.852941176470594</v>
      </c>
      <c r="F50" s="42">
        <f t="shared" si="0"/>
        <v>7.870000000000001</v>
      </c>
    </row>
    <row r="51" spans="1:6" ht="25.5" x14ac:dyDescent="0.25">
      <c r="A51" s="24" t="s">
        <v>77</v>
      </c>
      <c r="B51" s="25" t="s">
        <v>78</v>
      </c>
      <c r="C51" s="7">
        <v>51</v>
      </c>
      <c r="D51" s="13">
        <v>86.61</v>
      </c>
      <c r="E51" s="26">
        <f t="shared" si="2"/>
        <v>169.8235294117647</v>
      </c>
      <c r="F51" s="42">
        <f t="shared" si="0"/>
        <v>-35.61</v>
      </c>
    </row>
    <row r="52" spans="1:6" ht="25.5" x14ac:dyDescent="0.25">
      <c r="A52" s="24" t="s">
        <v>79</v>
      </c>
      <c r="B52" s="25" t="s">
        <v>80</v>
      </c>
      <c r="C52" s="7">
        <v>547</v>
      </c>
      <c r="D52" s="13">
        <v>573.65</v>
      </c>
      <c r="E52" s="26">
        <f t="shared" si="2"/>
        <v>104.87202925045703</v>
      </c>
      <c r="F52" s="42">
        <f t="shared" si="0"/>
        <v>-26.649999999999977</v>
      </c>
    </row>
    <row r="53" spans="1:6" ht="25.5" x14ac:dyDescent="0.25">
      <c r="A53" s="21" t="s">
        <v>81</v>
      </c>
      <c r="B53" s="28" t="s">
        <v>82</v>
      </c>
      <c r="C53" s="22">
        <f>SUM(C54+C57)</f>
        <v>293.3</v>
      </c>
      <c r="D53" s="22">
        <f>SUM(D54+D57)</f>
        <v>490.82000000000005</v>
      </c>
      <c r="E53" s="22">
        <f t="shared" si="2"/>
        <v>167.34401636549609</v>
      </c>
      <c r="F53" s="113">
        <f t="shared" si="0"/>
        <v>-197.52000000000004</v>
      </c>
    </row>
    <row r="54" spans="1:6" x14ac:dyDescent="0.25">
      <c r="A54" s="21" t="s">
        <v>83</v>
      </c>
      <c r="B54" s="28" t="s">
        <v>84</v>
      </c>
      <c r="C54" s="22">
        <f>SUM(C55:C55)</f>
        <v>263.3</v>
      </c>
      <c r="D54" s="22">
        <f>SUM(D55:D55)</f>
        <v>283.79000000000002</v>
      </c>
      <c r="E54" s="22">
        <f t="shared" si="2"/>
        <v>107.78199772123054</v>
      </c>
      <c r="F54" s="113">
        <f t="shared" si="0"/>
        <v>-20.490000000000009</v>
      </c>
    </row>
    <row r="55" spans="1:6" ht="25.5" x14ac:dyDescent="0.25">
      <c r="A55" s="21" t="s">
        <v>85</v>
      </c>
      <c r="B55" s="28" t="s">
        <v>86</v>
      </c>
      <c r="C55" s="22">
        <f>SUM(C56:C56)</f>
        <v>263.3</v>
      </c>
      <c r="D55" s="22">
        <f>SUM(D56:D56)</f>
        <v>283.79000000000002</v>
      </c>
      <c r="E55" s="22">
        <f t="shared" si="2"/>
        <v>107.78199772123054</v>
      </c>
      <c r="F55" s="113">
        <f t="shared" si="0"/>
        <v>-20.490000000000009</v>
      </c>
    </row>
    <row r="56" spans="1:6" ht="51" x14ac:dyDescent="0.25">
      <c r="A56" s="24" t="s">
        <v>87</v>
      </c>
      <c r="B56" s="35" t="s">
        <v>200</v>
      </c>
      <c r="C56" s="26">
        <v>263.3</v>
      </c>
      <c r="D56" s="13">
        <v>283.79000000000002</v>
      </c>
      <c r="E56" s="26">
        <f t="shared" si="2"/>
        <v>107.78199772123054</v>
      </c>
      <c r="F56" s="42">
        <f t="shared" si="0"/>
        <v>-20.490000000000009</v>
      </c>
    </row>
    <row r="57" spans="1:6" x14ac:dyDescent="0.25">
      <c r="A57" s="21" t="s">
        <v>89</v>
      </c>
      <c r="B57" s="28" t="s">
        <v>90</v>
      </c>
      <c r="C57" s="22">
        <f>SUM(C58+C59)</f>
        <v>30</v>
      </c>
      <c r="D57" s="22">
        <f t="shared" ref="D57" si="10">SUM(D58+D59)</f>
        <v>207.03000000000003</v>
      </c>
      <c r="E57" s="22">
        <f t="shared" si="2"/>
        <v>690.10000000000014</v>
      </c>
      <c r="F57" s="113">
        <f t="shared" si="0"/>
        <v>-177.03000000000003</v>
      </c>
    </row>
    <row r="58" spans="1:6" ht="38.25" x14ac:dyDescent="0.25">
      <c r="A58" s="24" t="s">
        <v>91</v>
      </c>
      <c r="B58" s="25" t="s">
        <v>245</v>
      </c>
      <c r="C58" s="26"/>
      <c r="D58" s="13">
        <v>17.329999999999998</v>
      </c>
      <c r="E58" s="22"/>
      <c r="F58" s="42">
        <f t="shared" si="0"/>
        <v>-17.329999999999998</v>
      </c>
    </row>
    <row r="59" spans="1:6" ht="38.25" x14ac:dyDescent="0.25">
      <c r="A59" s="21" t="s">
        <v>92</v>
      </c>
      <c r="B59" s="28" t="s">
        <v>93</v>
      </c>
      <c r="C59" s="22">
        <f>SUM(C60:C61)</f>
        <v>30</v>
      </c>
      <c r="D59" s="22">
        <f>SUM(D60:D61)</f>
        <v>189.70000000000002</v>
      </c>
      <c r="E59" s="22">
        <f t="shared" si="2"/>
        <v>632.33333333333337</v>
      </c>
      <c r="F59" s="113">
        <f t="shared" si="0"/>
        <v>-159.70000000000002</v>
      </c>
    </row>
    <row r="60" spans="1:6" ht="38.25" x14ac:dyDescent="0.25">
      <c r="A60" s="24" t="s">
        <v>94</v>
      </c>
      <c r="B60" s="36" t="s">
        <v>201</v>
      </c>
      <c r="C60" s="26">
        <v>30</v>
      </c>
      <c r="D60" s="26">
        <v>189.15</v>
      </c>
      <c r="E60" s="26">
        <f t="shared" si="2"/>
        <v>630.5</v>
      </c>
      <c r="F60" s="42">
        <f t="shared" si="0"/>
        <v>-159.15</v>
      </c>
    </row>
    <row r="61" spans="1:6" ht="38.25" x14ac:dyDescent="0.25">
      <c r="A61" s="24" t="s">
        <v>95</v>
      </c>
      <c r="B61" s="36" t="s">
        <v>201</v>
      </c>
      <c r="C61" s="26">
        <v>0</v>
      </c>
      <c r="D61" s="26">
        <v>0.55000000000000004</v>
      </c>
      <c r="E61" s="22"/>
      <c r="F61" s="42">
        <f t="shared" si="0"/>
        <v>-0.55000000000000004</v>
      </c>
    </row>
    <row r="62" spans="1:6" ht="25.5" x14ac:dyDescent="0.25">
      <c r="A62" s="21" t="s">
        <v>96</v>
      </c>
      <c r="B62" s="28" t="s">
        <v>97</v>
      </c>
      <c r="C62" s="22">
        <f>SUM(C69+C66+C63+C65)</f>
        <v>5470</v>
      </c>
      <c r="D62" s="22">
        <f>SUM(D69+D66+D63+D65)</f>
        <v>4108.08</v>
      </c>
      <c r="E62" s="22">
        <f t="shared" si="2"/>
        <v>75.102010968921391</v>
      </c>
      <c r="F62" s="113">
        <f t="shared" si="0"/>
        <v>1361.92</v>
      </c>
    </row>
    <row r="63" spans="1:6" x14ac:dyDescent="0.25">
      <c r="A63" s="24" t="s">
        <v>98</v>
      </c>
      <c r="B63" s="28" t="s">
        <v>99</v>
      </c>
      <c r="C63" s="22">
        <f>SUM(C64)</f>
        <v>65</v>
      </c>
      <c r="D63" s="22">
        <f t="shared" ref="D63" si="11">SUM(D64)</f>
        <v>123.67</v>
      </c>
      <c r="E63" s="22">
        <f t="shared" si="2"/>
        <v>190.26153846153846</v>
      </c>
      <c r="F63" s="113">
        <f t="shared" si="0"/>
        <v>-58.67</v>
      </c>
    </row>
    <row r="64" spans="1:6" ht="25.5" x14ac:dyDescent="0.25">
      <c r="A64" s="24" t="s">
        <v>100</v>
      </c>
      <c r="B64" s="25" t="s">
        <v>101</v>
      </c>
      <c r="C64" s="26">
        <v>65</v>
      </c>
      <c r="D64" s="13">
        <v>123.67</v>
      </c>
      <c r="E64" s="26">
        <f t="shared" ref="E64:E147" si="12">SUM(D64*100/C64)</f>
        <v>190.26153846153846</v>
      </c>
      <c r="F64" s="42">
        <f t="shared" si="0"/>
        <v>-58.67</v>
      </c>
    </row>
    <row r="65" spans="1:6" ht="89.25" x14ac:dyDescent="0.25">
      <c r="A65" s="24" t="s">
        <v>292</v>
      </c>
      <c r="B65" s="25" t="s">
        <v>293</v>
      </c>
      <c r="C65" s="26">
        <v>0</v>
      </c>
      <c r="D65" s="34">
        <v>20.7</v>
      </c>
      <c r="E65" s="26"/>
      <c r="F65" s="42">
        <f t="shared" si="0"/>
        <v>-20.7</v>
      </c>
    </row>
    <row r="66" spans="1:6" ht="102" x14ac:dyDescent="0.25">
      <c r="A66" s="21" t="s">
        <v>187</v>
      </c>
      <c r="B66" s="68" t="s">
        <v>202</v>
      </c>
      <c r="C66" s="22">
        <f>SUM(C67:C68)</f>
        <v>4205</v>
      </c>
      <c r="D66" s="22">
        <f t="shared" ref="D66" si="13">SUM(D67:D68)</f>
        <v>2289.8700000000003</v>
      </c>
      <c r="E66" s="22">
        <f t="shared" si="12"/>
        <v>54.455885850178369</v>
      </c>
      <c r="F66" s="113">
        <f t="shared" si="0"/>
        <v>1915.1299999999997</v>
      </c>
    </row>
    <row r="67" spans="1:6" ht="114.75" x14ac:dyDescent="0.25">
      <c r="A67" s="24" t="s">
        <v>102</v>
      </c>
      <c r="B67" s="37" t="s">
        <v>203</v>
      </c>
      <c r="C67" s="26">
        <v>4100</v>
      </c>
      <c r="D67" s="13">
        <v>2250.84</v>
      </c>
      <c r="E67" s="26">
        <f t="shared" si="12"/>
        <v>54.898536585365854</v>
      </c>
      <c r="F67" s="42">
        <f t="shared" si="0"/>
        <v>1849.1599999999999</v>
      </c>
    </row>
    <row r="68" spans="1:6" ht="114.75" x14ac:dyDescent="0.25">
      <c r="A68" s="24" t="s">
        <v>103</v>
      </c>
      <c r="B68" s="37" t="s">
        <v>204</v>
      </c>
      <c r="C68" s="26">
        <v>105</v>
      </c>
      <c r="D68" s="13">
        <v>39.03</v>
      </c>
      <c r="E68" s="26">
        <f t="shared" si="12"/>
        <v>37.171428571428571</v>
      </c>
      <c r="F68" s="42">
        <f t="shared" si="0"/>
        <v>65.97</v>
      </c>
    </row>
    <row r="69" spans="1:6" ht="38.25" x14ac:dyDescent="0.25">
      <c r="A69" s="21" t="s">
        <v>104</v>
      </c>
      <c r="B69" s="28" t="s">
        <v>105</v>
      </c>
      <c r="C69" s="22">
        <f>SUM(C70)</f>
        <v>1200</v>
      </c>
      <c r="D69" s="22">
        <f>SUM(D70)</f>
        <v>1673.84</v>
      </c>
      <c r="E69" s="22">
        <f t="shared" si="12"/>
        <v>139.48666666666668</v>
      </c>
      <c r="F69" s="113">
        <f t="shared" ref="F69:F132" si="14">SUM(C69-D69)</f>
        <v>-473.83999999999992</v>
      </c>
    </row>
    <row r="70" spans="1:6" ht="51" x14ac:dyDescent="0.25">
      <c r="A70" s="24" t="s">
        <v>106</v>
      </c>
      <c r="B70" s="25" t="s">
        <v>107</v>
      </c>
      <c r="C70" s="26">
        <v>1200</v>
      </c>
      <c r="D70" s="34">
        <v>1673.84</v>
      </c>
      <c r="E70" s="26">
        <f t="shared" si="12"/>
        <v>139.48666666666668</v>
      </c>
      <c r="F70" s="42">
        <f t="shared" si="14"/>
        <v>-473.83999999999992</v>
      </c>
    </row>
    <row r="71" spans="1:6" ht="25.5" x14ac:dyDescent="0.25">
      <c r="A71" s="21" t="s">
        <v>108</v>
      </c>
      <c r="B71" s="28" t="s">
        <v>109</v>
      </c>
      <c r="C71" s="22">
        <f>SUM(C72+C73+C74+C75+C76+C78+C81+C83+C84+C85+C86+C87+C88+C90+C91)</f>
        <v>3258</v>
      </c>
      <c r="D71" s="22">
        <f>SUM(D72+D73+D74+D75+D76+D78+D81+D83+D84+D85+D86+D87+D88+D90+D91)</f>
        <v>3745.22</v>
      </c>
      <c r="E71" s="22">
        <f t="shared" si="12"/>
        <v>114.95457335788828</v>
      </c>
      <c r="F71" s="113">
        <f t="shared" si="14"/>
        <v>-487.2199999999998</v>
      </c>
    </row>
    <row r="72" spans="1:6" ht="127.5" x14ac:dyDescent="0.25">
      <c r="A72" s="24" t="s">
        <v>110</v>
      </c>
      <c r="B72" s="25" t="s">
        <v>246</v>
      </c>
      <c r="C72" s="26">
        <v>190</v>
      </c>
      <c r="D72" s="13">
        <v>76.760000000000005</v>
      </c>
      <c r="E72" s="26">
        <f t="shared" si="12"/>
        <v>40.400000000000006</v>
      </c>
      <c r="F72" s="42">
        <f t="shared" si="14"/>
        <v>113.24</v>
      </c>
    </row>
    <row r="73" spans="1:6" ht="63.75" x14ac:dyDescent="0.25">
      <c r="A73" s="24" t="s">
        <v>111</v>
      </c>
      <c r="B73" s="25" t="s">
        <v>112</v>
      </c>
      <c r="C73" s="26">
        <v>20</v>
      </c>
      <c r="D73" s="13">
        <v>17.809999999999999</v>
      </c>
      <c r="E73" s="26">
        <f t="shared" si="12"/>
        <v>89.049999999999983</v>
      </c>
      <c r="F73" s="42">
        <f t="shared" si="14"/>
        <v>2.1900000000000013</v>
      </c>
    </row>
    <row r="74" spans="1:6" ht="63.75" x14ac:dyDescent="0.25">
      <c r="A74" s="24" t="s">
        <v>113</v>
      </c>
      <c r="B74" s="25" t="s">
        <v>114</v>
      </c>
      <c r="C74" s="26">
        <v>100</v>
      </c>
      <c r="D74" s="34">
        <v>85.5</v>
      </c>
      <c r="E74" s="26">
        <f t="shared" si="12"/>
        <v>85.5</v>
      </c>
      <c r="F74" s="42">
        <f t="shared" si="14"/>
        <v>14.5</v>
      </c>
    </row>
    <row r="75" spans="1:6" ht="63.75" x14ac:dyDescent="0.25">
      <c r="A75" s="24" t="s">
        <v>116</v>
      </c>
      <c r="B75" s="38" t="s">
        <v>205</v>
      </c>
      <c r="C75" s="26">
        <v>50</v>
      </c>
      <c r="D75" s="34">
        <v>10</v>
      </c>
      <c r="E75" s="26">
        <f t="shared" si="12"/>
        <v>20</v>
      </c>
      <c r="F75" s="42">
        <f t="shared" si="14"/>
        <v>40</v>
      </c>
    </row>
    <row r="76" spans="1:6" ht="63.75" x14ac:dyDescent="0.25">
      <c r="A76" s="21" t="s">
        <v>117</v>
      </c>
      <c r="B76" s="28" t="s">
        <v>118</v>
      </c>
      <c r="C76" s="22">
        <f>SUM(C77)</f>
        <v>2</v>
      </c>
      <c r="D76" s="22">
        <f>SUM(D77)</f>
        <v>0</v>
      </c>
      <c r="E76" s="22">
        <f t="shared" si="12"/>
        <v>0</v>
      </c>
      <c r="F76" s="113">
        <f t="shared" si="14"/>
        <v>2</v>
      </c>
    </row>
    <row r="77" spans="1:6" ht="63.75" x14ac:dyDescent="0.25">
      <c r="A77" s="24" t="s">
        <v>119</v>
      </c>
      <c r="B77" s="25" t="s">
        <v>118</v>
      </c>
      <c r="C77" s="7">
        <v>2</v>
      </c>
      <c r="D77" s="34"/>
      <c r="E77" s="26">
        <f t="shared" si="12"/>
        <v>0</v>
      </c>
      <c r="F77" s="42">
        <f t="shared" si="14"/>
        <v>2</v>
      </c>
    </row>
    <row r="78" spans="1:6" ht="40.5" x14ac:dyDescent="0.25">
      <c r="A78" s="32" t="s">
        <v>269</v>
      </c>
      <c r="B78" s="86" t="s">
        <v>206</v>
      </c>
      <c r="C78" s="87">
        <f>SUM(C79:C80)</f>
        <v>5</v>
      </c>
      <c r="D78" s="87">
        <f>SUM(D79:D80)</f>
        <v>22.5</v>
      </c>
      <c r="E78" s="87">
        <f>SUM(E79:E80)</f>
        <v>420</v>
      </c>
      <c r="F78" s="115">
        <f t="shared" si="14"/>
        <v>-17.5</v>
      </c>
    </row>
    <row r="79" spans="1:6" ht="38.25" x14ac:dyDescent="0.25">
      <c r="A79" s="24" t="s">
        <v>261</v>
      </c>
      <c r="B79" s="37" t="s">
        <v>206</v>
      </c>
      <c r="C79" s="7">
        <v>0</v>
      </c>
      <c r="D79" s="7">
        <v>1.5</v>
      </c>
      <c r="E79" s="22"/>
      <c r="F79" s="42">
        <f t="shared" si="14"/>
        <v>-1.5</v>
      </c>
    </row>
    <row r="80" spans="1:6" ht="38.25" x14ac:dyDescent="0.25">
      <c r="A80" s="24" t="s">
        <v>188</v>
      </c>
      <c r="B80" s="37" t="s">
        <v>206</v>
      </c>
      <c r="C80" s="7">
        <v>5</v>
      </c>
      <c r="D80" s="7">
        <v>21</v>
      </c>
      <c r="E80" s="26">
        <f t="shared" si="12"/>
        <v>420</v>
      </c>
      <c r="F80" s="42">
        <f t="shared" si="14"/>
        <v>-16</v>
      </c>
    </row>
    <row r="81" spans="1:6" ht="27" x14ac:dyDescent="0.25">
      <c r="A81" s="32" t="s">
        <v>271</v>
      </c>
      <c r="B81" s="88" t="s">
        <v>121</v>
      </c>
      <c r="C81" s="87">
        <f>SUM(C82)</f>
        <v>147</v>
      </c>
      <c r="D81" s="87">
        <f>SUM(D82)</f>
        <v>227.9</v>
      </c>
      <c r="E81" s="22">
        <f t="shared" si="12"/>
        <v>155.03401360544217</v>
      </c>
      <c r="F81" s="115">
        <f t="shared" si="14"/>
        <v>-80.900000000000006</v>
      </c>
    </row>
    <row r="82" spans="1:6" ht="25.5" x14ac:dyDescent="0.25">
      <c r="A82" s="24" t="s">
        <v>120</v>
      </c>
      <c r="B82" s="25" t="s">
        <v>121</v>
      </c>
      <c r="C82" s="26">
        <v>147</v>
      </c>
      <c r="D82" s="34">
        <v>227.9</v>
      </c>
      <c r="E82" s="26">
        <f t="shared" si="12"/>
        <v>155.03401360544217</v>
      </c>
      <c r="F82" s="42">
        <f t="shared" si="14"/>
        <v>-80.900000000000006</v>
      </c>
    </row>
    <row r="83" spans="1:6" ht="63.75" x14ac:dyDescent="0.25">
      <c r="A83" s="24" t="s">
        <v>122</v>
      </c>
      <c r="B83" s="25" t="s">
        <v>123</v>
      </c>
      <c r="C83" s="26">
        <v>730</v>
      </c>
      <c r="D83" s="34">
        <v>886.6</v>
      </c>
      <c r="E83" s="26">
        <f t="shared" si="12"/>
        <v>121.45205479452055</v>
      </c>
      <c r="F83" s="42">
        <f t="shared" si="14"/>
        <v>-156.60000000000002</v>
      </c>
    </row>
    <row r="84" spans="1:6" ht="25.5" x14ac:dyDescent="0.25">
      <c r="A84" s="24" t="s">
        <v>242</v>
      </c>
      <c r="B84" s="24" t="s">
        <v>243</v>
      </c>
      <c r="C84" s="26">
        <v>0</v>
      </c>
      <c r="D84" s="34">
        <v>51.37</v>
      </c>
      <c r="E84" s="26"/>
      <c r="F84" s="42">
        <f t="shared" si="14"/>
        <v>-51.37</v>
      </c>
    </row>
    <row r="85" spans="1:6" ht="51" x14ac:dyDescent="0.25">
      <c r="A85" s="24" t="s">
        <v>289</v>
      </c>
      <c r="B85" s="25" t="s">
        <v>290</v>
      </c>
      <c r="C85" s="26">
        <v>0</v>
      </c>
      <c r="D85" s="34">
        <v>26.1</v>
      </c>
      <c r="E85" s="26"/>
      <c r="F85" s="42">
        <f t="shared" si="14"/>
        <v>-26.1</v>
      </c>
    </row>
    <row r="86" spans="1:6" ht="38.25" x14ac:dyDescent="0.25">
      <c r="A86" s="24" t="s">
        <v>248</v>
      </c>
      <c r="B86" s="25" t="s">
        <v>124</v>
      </c>
      <c r="C86" s="26">
        <v>2</v>
      </c>
      <c r="D86" s="13">
        <v>1.72</v>
      </c>
      <c r="E86" s="26">
        <f t="shared" si="12"/>
        <v>86</v>
      </c>
      <c r="F86" s="42">
        <f t="shared" si="14"/>
        <v>0.28000000000000003</v>
      </c>
    </row>
    <row r="87" spans="1:6" ht="76.5" x14ac:dyDescent="0.25">
      <c r="A87" s="24" t="s">
        <v>125</v>
      </c>
      <c r="B87" s="25" t="s">
        <v>126</v>
      </c>
      <c r="C87" s="26">
        <v>25</v>
      </c>
      <c r="D87" s="13">
        <v>0</v>
      </c>
      <c r="E87" s="26">
        <f t="shared" si="12"/>
        <v>0</v>
      </c>
      <c r="F87" s="42">
        <f t="shared" si="14"/>
        <v>25</v>
      </c>
    </row>
    <row r="88" spans="1:6" ht="81" x14ac:dyDescent="0.25">
      <c r="A88" s="32" t="s">
        <v>249</v>
      </c>
      <c r="B88" s="88" t="s">
        <v>272</v>
      </c>
      <c r="C88" s="50">
        <f>SUM(C89:C89)</f>
        <v>53</v>
      </c>
      <c r="D88" s="50">
        <f>SUM(D89:D89)</f>
        <v>107.4</v>
      </c>
      <c r="E88" s="50">
        <f t="shared" si="12"/>
        <v>202.64150943396226</v>
      </c>
      <c r="F88" s="115">
        <f t="shared" si="14"/>
        <v>-54.400000000000006</v>
      </c>
    </row>
    <row r="89" spans="1:6" ht="76.5" x14ac:dyDescent="0.25">
      <c r="A89" s="24" t="s">
        <v>128</v>
      </c>
      <c r="B89" s="25" t="s">
        <v>272</v>
      </c>
      <c r="C89" s="26">
        <v>53</v>
      </c>
      <c r="D89" s="34">
        <v>107.4</v>
      </c>
      <c r="E89" s="26">
        <f t="shared" si="12"/>
        <v>202.64150943396226</v>
      </c>
      <c r="F89" s="42">
        <f t="shared" si="14"/>
        <v>-54.400000000000006</v>
      </c>
    </row>
    <row r="90" spans="1:6" ht="51" x14ac:dyDescent="0.25">
      <c r="A90" s="24" t="s">
        <v>129</v>
      </c>
      <c r="B90" s="25" t="s">
        <v>130</v>
      </c>
      <c r="C90" s="26">
        <v>105</v>
      </c>
      <c r="D90" s="34">
        <v>18.28</v>
      </c>
      <c r="E90" s="26">
        <f t="shared" si="12"/>
        <v>17.409523809523808</v>
      </c>
      <c r="F90" s="42">
        <f t="shared" si="14"/>
        <v>86.72</v>
      </c>
    </row>
    <row r="91" spans="1:6" ht="38.25" x14ac:dyDescent="0.25">
      <c r="A91" s="21" t="s">
        <v>131</v>
      </c>
      <c r="B91" s="28" t="s">
        <v>132</v>
      </c>
      <c r="C91" s="22">
        <f>SUM(C93:C101)</f>
        <v>1829</v>
      </c>
      <c r="D91" s="22">
        <f>SUM(D93:D101)</f>
        <v>2213.2799999999997</v>
      </c>
      <c r="E91" s="22">
        <f t="shared" si="12"/>
        <v>121.01038819026789</v>
      </c>
      <c r="F91" s="113">
        <f t="shared" si="14"/>
        <v>-384.27999999999975</v>
      </c>
    </row>
    <row r="92" spans="1:6" x14ac:dyDescent="0.25">
      <c r="A92" s="24"/>
      <c r="B92" s="25" t="s">
        <v>133</v>
      </c>
      <c r="C92" s="26"/>
      <c r="D92" s="13"/>
      <c r="E92" s="26"/>
      <c r="F92" s="42"/>
    </row>
    <row r="93" spans="1:6" x14ac:dyDescent="0.25">
      <c r="A93" s="24" t="s">
        <v>273</v>
      </c>
      <c r="B93" s="25"/>
      <c r="C93" s="26">
        <v>0</v>
      </c>
      <c r="D93" s="34">
        <v>36</v>
      </c>
      <c r="E93" s="26"/>
      <c r="F93" s="42">
        <f t="shared" si="14"/>
        <v>-36</v>
      </c>
    </row>
    <row r="94" spans="1:6" x14ac:dyDescent="0.25">
      <c r="A94" s="24" t="s">
        <v>134</v>
      </c>
      <c r="B94" s="25"/>
      <c r="C94" s="26">
        <v>60</v>
      </c>
      <c r="D94" s="34">
        <v>53.36</v>
      </c>
      <c r="E94" s="26">
        <f t="shared" si="12"/>
        <v>88.933333333333337</v>
      </c>
      <c r="F94" s="42">
        <f t="shared" si="14"/>
        <v>6.6400000000000006</v>
      </c>
    </row>
    <row r="95" spans="1:6" x14ac:dyDescent="0.25">
      <c r="A95" s="24" t="s">
        <v>135</v>
      </c>
      <c r="B95" s="25"/>
      <c r="C95" s="26">
        <v>18</v>
      </c>
      <c r="D95" s="34">
        <v>567.67999999999995</v>
      </c>
      <c r="E95" s="26">
        <f t="shared" si="12"/>
        <v>3153.7777777777774</v>
      </c>
      <c r="F95" s="42">
        <f t="shared" si="14"/>
        <v>-549.67999999999995</v>
      </c>
    </row>
    <row r="96" spans="1:6" x14ac:dyDescent="0.25">
      <c r="A96" s="24" t="s">
        <v>241</v>
      </c>
      <c r="B96" s="25"/>
      <c r="C96" s="26">
        <v>0</v>
      </c>
      <c r="D96" s="34">
        <v>45.5</v>
      </c>
      <c r="E96" s="26"/>
      <c r="F96" s="42">
        <f t="shared" si="14"/>
        <v>-45.5</v>
      </c>
    </row>
    <row r="97" spans="1:6" x14ac:dyDescent="0.25">
      <c r="A97" s="24" t="s">
        <v>136</v>
      </c>
      <c r="B97" s="25"/>
      <c r="C97" s="26">
        <v>55</v>
      </c>
      <c r="D97" s="34">
        <v>255.1</v>
      </c>
      <c r="E97" s="26">
        <f t="shared" si="12"/>
        <v>463.81818181818181</v>
      </c>
      <c r="F97" s="42">
        <f t="shared" si="14"/>
        <v>-200.1</v>
      </c>
    </row>
    <row r="98" spans="1:6" x14ac:dyDescent="0.25">
      <c r="A98" s="24" t="s">
        <v>212</v>
      </c>
      <c r="B98" s="25"/>
      <c r="C98" s="26">
        <v>0</v>
      </c>
      <c r="D98" s="34">
        <v>4</v>
      </c>
      <c r="E98" s="26"/>
      <c r="F98" s="42">
        <f t="shared" si="14"/>
        <v>-4</v>
      </c>
    </row>
    <row r="99" spans="1:6" x14ac:dyDescent="0.25">
      <c r="A99" s="24" t="s">
        <v>137</v>
      </c>
      <c r="B99" s="25"/>
      <c r="C99" s="26">
        <v>1696</v>
      </c>
      <c r="D99" s="13">
        <v>1227.46</v>
      </c>
      <c r="E99" s="26">
        <f t="shared" si="12"/>
        <v>72.373820754716988</v>
      </c>
      <c r="F99" s="42">
        <f t="shared" si="14"/>
        <v>468.53999999999996</v>
      </c>
    </row>
    <row r="100" spans="1:6" x14ac:dyDescent="0.25">
      <c r="A100" s="24" t="s">
        <v>213</v>
      </c>
      <c r="B100" s="25"/>
      <c r="C100" s="26">
        <v>0</v>
      </c>
      <c r="D100" s="34">
        <v>14.18</v>
      </c>
      <c r="E100" s="26"/>
      <c r="F100" s="42">
        <f t="shared" si="14"/>
        <v>-14.18</v>
      </c>
    </row>
    <row r="101" spans="1:6" x14ac:dyDescent="0.25">
      <c r="A101" s="24" t="s">
        <v>319</v>
      </c>
      <c r="B101" s="25"/>
      <c r="C101" s="26">
        <v>0</v>
      </c>
      <c r="D101" s="34">
        <v>10</v>
      </c>
      <c r="E101" s="26"/>
      <c r="F101" s="42">
        <f t="shared" si="14"/>
        <v>-10</v>
      </c>
    </row>
    <row r="102" spans="1:6" x14ac:dyDescent="0.25">
      <c r="A102" s="28" t="s">
        <v>138</v>
      </c>
      <c r="B102" s="28" t="s">
        <v>139</v>
      </c>
      <c r="C102" s="22">
        <f>SUM(C103)</f>
        <v>0</v>
      </c>
      <c r="D102" s="22">
        <f t="shared" ref="D102" si="15">SUM(D103)</f>
        <v>4.8600000000000003</v>
      </c>
      <c r="E102" s="22"/>
      <c r="F102" s="113">
        <f t="shared" si="14"/>
        <v>-4.8600000000000003</v>
      </c>
    </row>
    <row r="103" spans="1:6" x14ac:dyDescent="0.25">
      <c r="A103" s="25" t="s">
        <v>143</v>
      </c>
      <c r="B103" s="25" t="s">
        <v>141</v>
      </c>
      <c r="C103" s="26">
        <v>0</v>
      </c>
      <c r="D103" s="34">
        <v>4.8600000000000003</v>
      </c>
      <c r="E103" s="26"/>
      <c r="F103" s="42">
        <f t="shared" si="14"/>
        <v>-4.8600000000000003</v>
      </c>
    </row>
    <row r="104" spans="1:6" x14ac:dyDescent="0.25">
      <c r="A104" s="62" t="s">
        <v>149</v>
      </c>
      <c r="B104" s="74" t="s">
        <v>150</v>
      </c>
      <c r="C104" s="29">
        <f>SUM(C105+C162+C164+C167)</f>
        <v>754376.59</v>
      </c>
      <c r="D104" s="29">
        <f>SUM(D105+D162+D164+D167)</f>
        <v>651333.61910000001</v>
      </c>
      <c r="E104" s="22">
        <f t="shared" si="12"/>
        <v>86.340645737694487</v>
      </c>
      <c r="F104" s="113">
        <f t="shared" si="14"/>
        <v>103042.97089999996</v>
      </c>
    </row>
    <row r="105" spans="1:6" ht="25.5" x14ac:dyDescent="0.25">
      <c r="A105" s="24" t="s">
        <v>151</v>
      </c>
      <c r="B105" s="21" t="s">
        <v>152</v>
      </c>
      <c r="C105" s="23">
        <f>SUM(C106+C108+C134+C147)</f>
        <v>751876.59</v>
      </c>
      <c r="D105" s="23">
        <f>SUM(D106+D108+D134+D147)</f>
        <v>651236.24418000004</v>
      </c>
      <c r="E105" s="22">
        <f t="shared" si="12"/>
        <v>86.614778654034183</v>
      </c>
      <c r="F105" s="113">
        <f t="shared" si="14"/>
        <v>100640.34581999993</v>
      </c>
    </row>
    <row r="106" spans="1:6" x14ac:dyDescent="0.25">
      <c r="A106" s="30" t="s">
        <v>153</v>
      </c>
      <c r="B106" s="21" t="s">
        <v>154</v>
      </c>
      <c r="C106" s="31">
        <f>SUM(C107)</f>
        <v>7452</v>
      </c>
      <c r="D106" s="31">
        <f>SUM(D107)</f>
        <v>6550</v>
      </c>
      <c r="E106" s="22">
        <f t="shared" si="12"/>
        <v>87.895866881374133</v>
      </c>
      <c r="F106" s="113">
        <f t="shared" si="14"/>
        <v>902</v>
      </c>
    </row>
    <row r="107" spans="1:6" ht="25.5" x14ac:dyDescent="0.25">
      <c r="A107" s="20" t="s">
        <v>155</v>
      </c>
      <c r="B107" s="24" t="s">
        <v>156</v>
      </c>
      <c r="C107" s="27">
        <v>7452</v>
      </c>
      <c r="D107" s="102">
        <v>6550</v>
      </c>
      <c r="E107" s="26">
        <f t="shared" si="12"/>
        <v>87.895866881374133</v>
      </c>
      <c r="F107" s="42">
        <f t="shared" si="14"/>
        <v>902</v>
      </c>
    </row>
    <row r="108" spans="1:6" x14ac:dyDescent="0.25">
      <c r="A108" s="30" t="s">
        <v>157</v>
      </c>
      <c r="B108" s="21" t="s">
        <v>158</v>
      </c>
      <c r="C108" s="22">
        <f>SUM(C109+C114+C117+C118+C119+C120+C110)</f>
        <v>339021.8</v>
      </c>
      <c r="D108" s="22">
        <f>SUM(D109+D114+D117+D118+D119+D120+D110)</f>
        <v>289353.25185</v>
      </c>
      <c r="E108" s="22">
        <f t="shared" si="12"/>
        <v>85.349452999777597</v>
      </c>
      <c r="F108" s="113">
        <f t="shared" si="14"/>
        <v>49668.548149999988</v>
      </c>
    </row>
    <row r="109" spans="1:6" ht="51" x14ac:dyDescent="0.25">
      <c r="A109" s="20" t="s">
        <v>250</v>
      </c>
      <c r="B109" s="24" t="s">
        <v>251</v>
      </c>
      <c r="C109" s="26">
        <v>591.70000000000005</v>
      </c>
      <c r="D109" s="26">
        <v>591.70000000000005</v>
      </c>
      <c r="E109" s="26">
        <f t="shared" si="12"/>
        <v>100</v>
      </c>
      <c r="F109" s="42">
        <f t="shared" si="14"/>
        <v>0</v>
      </c>
    </row>
    <row r="110" spans="1:6" ht="25.5" x14ac:dyDescent="0.25">
      <c r="A110" s="30" t="s">
        <v>331</v>
      </c>
      <c r="B110" s="21" t="s">
        <v>332</v>
      </c>
      <c r="C110" s="22">
        <f>SUM(C111:C113)</f>
        <v>3204.4</v>
      </c>
      <c r="D110" s="22">
        <f>SUM(D111:D113)</f>
        <v>3204.4</v>
      </c>
      <c r="E110" s="22">
        <f t="shared" ref="E110:E111" si="16">SUM(D110*100/C110)</f>
        <v>100</v>
      </c>
      <c r="F110" s="113">
        <f t="shared" si="14"/>
        <v>0</v>
      </c>
    </row>
    <row r="111" spans="1:6" ht="54.75" customHeight="1" x14ac:dyDescent="0.25">
      <c r="A111" s="44" t="s">
        <v>324</v>
      </c>
      <c r="B111" s="81" t="s">
        <v>295</v>
      </c>
      <c r="C111" s="26">
        <v>953</v>
      </c>
      <c r="D111" s="26">
        <v>953</v>
      </c>
      <c r="E111" s="26">
        <f t="shared" si="16"/>
        <v>100</v>
      </c>
      <c r="F111" s="42">
        <f t="shared" si="14"/>
        <v>0</v>
      </c>
    </row>
    <row r="112" spans="1:6" ht="102" x14ac:dyDescent="0.25">
      <c r="A112" s="20" t="s">
        <v>324</v>
      </c>
      <c r="B112" s="46" t="s">
        <v>325</v>
      </c>
      <c r="C112" s="26">
        <v>1553.4</v>
      </c>
      <c r="D112" s="26">
        <f>565.1+988.3</f>
        <v>1553.4</v>
      </c>
      <c r="E112" s="26">
        <f t="shared" si="12"/>
        <v>100</v>
      </c>
      <c r="F112" s="42">
        <f t="shared" si="14"/>
        <v>0</v>
      </c>
    </row>
    <row r="113" spans="1:6" ht="63.75" x14ac:dyDescent="0.25">
      <c r="A113" s="20" t="s">
        <v>320</v>
      </c>
      <c r="B113" s="24" t="s">
        <v>321</v>
      </c>
      <c r="C113" s="26">
        <v>698</v>
      </c>
      <c r="D113" s="26">
        <v>698</v>
      </c>
      <c r="E113" s="26">
        <f t="shared" ref="E113" si="17">SUM(D113*100/C113)</f>
        <v>100</v>
      </c>
      <c r="F113" s="42">
        <f t="shared" si="14"/>
        <v>0</v>
      </c>
    </row>
    <row r="114" spans="1:6" ht="51" x14ac:dyDescent="0.25">
      <c r="A114" s="30" t="s">
        <v>259</v>
      </c>
      <c r="B114" s="21" t="s">
        <v>260</v>
      </c>
      <c r="C114" s="22">
        <f>SUM(C115+C116)</f>
        <v>22924.1</v>
      </c>
      <c r="D114" s="22">
        <f>SUM(D115+D116)</f>
        <v>18382.391</v>
      </c>
      <c r="E114" s="22">
        <f t="shared" si="12"/>
        <v>80.188059727535645</v>
      </c>
      <c r="F114" s="113">
        <f t="shared" si="14"/>
        <v>4541.7089999999989</v>
      </c>
    </row>
    <row r="115" spans="1:6" ht="38.25" x14ac:dyDescent="0.25">
      <c r="A115" s="20" t="s">
        <v>252</v>
      </c>
      <c r="B115" s="63" t="s">
        <v>253</v>
      </c>
      <c r="C115" s="26">
        <v>12879</v>
      </c>
      <c r="D115" s="26">
        <f>10000+1075.964</f>
        <v>11075.964</v>
      </c>
      <c r="E115" s="26">
        <f t="shared" si="12"/>
        <v>86.000186349871882</v>
      </c>
      <c r="F115" s="42">
        <f t="shared" si="14"/>
        <v>1803.0360000000001</v>
      </c>
    </row>
    <row r="116" spans="1:6" ht="91.5" customHeight="1" x14ac:dyDescent="0.25">
      <c r="A116" s="20" t="s">
        <v>252</v>
      </c>
      <c r="B116" s="47" t="s">
        <v>281</v>
      </c>
      <c r="C116" s="26">
        <v>10045.1</v>
      </c>
      <c r="D116" s="103">
        <v>7306.4269999999997</v>
      </c>
      <c r="E116" s="26">
        <f t="shared" si="12"/>
        <v>72.736229604483768</v>
      </c>
      <c r="F116" s="42">
        <f t="shared" si="14"/>
        <v>2738.6730000000007</v>
      </c>
    </row>
    <row r="117" spans="1:6" ht="84.75" customHeight="1" x14ac:dyDescent="0.25">
      <c r="A117" s="44" t="s">
        <v>224</v>
      </c>
      <c r="B117" s="64" t="s">
        <v>226</v>
      </c>
      <c r="C117" s="26">
        <v>8523.2000000000007</v>
      </c>
      <c r="D117" s="94">
        <v>8523.1547499999997</v>
      </c>
      <c r="E117" s="26">
        <f t="shared" si="12"/>
        <v>99.999469096114126</v>
      </c>
      <c r="F117" s="42">
        <f t="shared" si="14"/>
        <v>4.5250000001033186E-2</v>
      </c>
    </row>
    <row r="118" spans="1:6" ht="51" x14ac:dyDescent="0.25">
      <c r="A118" s="44" t="s">
        <v>225</v>
      </c>
      <c r="B118" s="64" t="s">
        <v>227</v>
      </c>
      <c r="C118" s="26">
        <v>12544.8</v>
      </c>
      <c r="D118" s="94">
        <f>3763.43854+8781.35659</f>
        <v>12544.795129999999</v>
      </c>
      <c r="E118" s="26">
        <f t="shared" si="12"/>
        <v>99.999961179133976</v>
      </c>
      <c r="F118" s="42">
        <f t="shared" si="14"/>
        <v>4.8700000006647315E-3</v>
      </c>
    </row>
    <row r="119" spans="1:6" ht="51" x14ac:dyDescent="0.25">
      <c r="A119" s="20" t="s">
        <v>283</v>
      </c>
      <c r="B119" s="24" t="s">
        <v>284</v>
      </c>
      <c r="C119" s="26">
        <v>545.5</v>
      </c>
      <c r="D119" s="103">
        <f>272.716+272.715</f>
        <v>545.43100000000004</v>
      </c>
      <c r="E119" s="26">
        <f t="shared" si="12"/>
        <v>99.987351054078843</v>
      </c>
      <c r="F119" s="42">
        <f t="shared" si="14"/>
        <v>6.8999999999959982E-2</v>
      </c>
    </row>
    <row r="120" spans="1:6" ht="27" x14ac:dyDescent="0.25">
      <c r="A120" s="30" t="s">
        <v>159</v>
      </c>
      <c r="B120" s="32" t="s">
        <v>160</v>
      </c>
      <c r="C120" s="22">
        <f>SUM(C121+C127+C133)</f>
        <v>290688.09999999998</v>
      </c>
      <c r="D120" s="22">
        <f>SUM(D127+D121+D133)</f>
        <v>245561.37997000001</v>
      </c>
      <c r="E120" s="22">
        <f t="shared" si="12"/>
        <v>84.47589700782386</v>
      </c>
      <c r="F120" s="113">
        <f t="shared" si="14"/>
        <v>45126.720029999968</v>
      </c>
    </row>
    <row r="121" spans="1:6" x14ac:dyDescent="0.25">
      <c r="A121" s="20" t="s">
        <v>228</v>
      </c>
      <c r="B121" s="65"/>
      <c r="C121" s="22">
        <f>SUM(C122:C126)</f>
        <v>1661.2</v>
      </c>
      <c r="D121" s="96">
        <f>SUM(D122:D126)</f>
        <v>1036.4599700000001</v>
      </c>
      <c r="E121" s="22">
        <f t="shared" si="12"/>
        <v>62.392244762822067</v>
      </c>
      <c r="F121" s="113">
        <f t="shared" si="14"/>
        <v>624.74002999999993</v>
      </c>
    </row>
    <row r="122" spans="1:6" ht="38.25" x14ac:dyDescent="0.25">
      <c r="A122" s="20" t="s">
        <v>228</v>
      </c>
      <c r="B122" s="63" t="s">
        <v>254</v>
      </c>
      <c r="C122" s="26">
        <v>111.6</v>
      </c>
      <c r="D122" s="82">
        <f>55.8+53.5</f>
        <v>109.3</v>
      </c>
      <c r="E122" s="26">
        <f t="shared" si="12"/>
        <v>97.939068100358426</v>
      </c>
      <c r="F122" s="42">
        <f t="shared" si="14"/>
        <v>2.2999999999999972</v>
      </c>
    </row>
    <row r="123" spans="1:6" ht="89.25" x14ac:dyDescent="0.25">
      <c r="A123" s="20" t="s">
        <v>228</v>
      </c>
      <c r="B123" s="46" t="s">
        <v>229</v>
      </c>
      <c r="C123" s="26">
        <v>158</v>
      </c>
      <c r="D123" s="26">
        <v>158</v>
      </c>
      <c r="E123" s="26">
        <f t="shared" si="12"/>
        <v>100</v>
      </c>
      <c r="F123" s="42">
        <f t="shared" si="14"/>
        <v>0</v>
      </c>
    </row>
    <row r="124" spans="1:6" ht="76.5" x14ac:dyDescent="0.25">
      <c r="A124" s="20" t="s">
        <v>228</v>
      </c>
      <c r="B124" s="10" t="s">
        <v>230</v>
      </c>
      <c r="C124" s="26">
        <v>1261.3</v>
      </c>
      <c r="D124" s="26">
        <f>160.02824+480.08473</f>
        <v>640.11297000000002</v>
      </c>
      <c r="E124" s="26">
        <f t="shared" si="12"/>
        <v>50.750255292158883</v>
      </c>
      <c r="F124" s="42">
        <f t="shared" si="14"/>
        <v>621.18702999999994</v>
      </c>
    </row>
    <row r="125" spans="1:6" ht="63.75" x14ac:dyDescent="0.25">
      <c r="A125" s="20" t="s">
        <v>228</v>
      </c>
      <c r="B125" s="47" t="s">
        <v>285</v>
      </c>
      <c r="C125" s="26">
        <v>28</v>
      </c>
      <c r="D125" s="103">
        <v>26.747</v>
      </c>
      <c r="E125" s="26">
        <f t="shared" si="12"/>
        <v>95.524999999999991</v>
      </c>
      <c r="F125" s="42">
        <f t="shared" si="14"/>
        <v>1.2530000000000001</v>
      </c>
    </row>
    <row r="126" spans="1:6" ht="76.5" x14ac:dyDescent="0.25">
      <c r="A126" s="20" t="s">
        <v>228</v>
      </c>
      <c r="B126" s="48" t="s">
        <v>231</v>
      </c>
      <c r="C126" s="26">
        <v>102.3</v>
      </c>
      <c r="D126" s="26">
        <v>102.3</v>
      </c>
      <c r="E126" s="26">
        <f t="shared" si="12"/>
        <v>100</v>
      </c>
      <c r="F126" s="42">
        <f t="shared" si="14"/>
        <v>0</v>
      </c>
    </row>
    <row r="127" spans="1:6" x14ac:dyDescent="0.25">
      <c r="A127" s="20" t="s">
        <v>161</v>
      </c>
      <c r="B127" s="48"/>
      <c r="C127" s="26">
        <f>SUM(C128:C132)</f>
        <v>41110.9</v>
      </c>
      <c r="D127" s="26">
        <f>SUM(D128:D132)</f>
        <v>37924.92</v>
      </c>
      <c r="E127" s="26">
        <f t="shared" si="12"/>
        <v>92.250279123054952</v>
      </c>
      <c r="F127" s="42">
        <f t="shared" si="14"/>
        <v>3185.9800000000032</v>
      </c>
    </row>
    <row r="128" spans="1:6" ht="38.25" x14ac:dyDescent="0.25">
      <c r="A128" s="20" t="s">
        <v>161</v>
      </c>
      <c r="B128" s="24" t="s">
        <v>162</v>
      </c>
      <c r="C128" s="27">
        <v>29308</v>
      </c>
      <c r="D128" s="85">
        <f>16280+3573+3573+2696</f>
        <v>26122</v>
      </c>
      <c r="E128" s="26">
        <f t="shared" si="12"/>
        <v>89.129247986897781</v>
      </c>
      <c r="F128" s="42">
        <f t="shared" si="14"/>
        <v>3186</v>
      </c>
    </row>
    <row r="129" spans="1:6" ht="51" x14ac:dyDescent="0.25">
      <c r="A129" s="20" t="s">
        <v>161</v>
      </c>
      <c r="B129" s="24" t="s">
        <v>284</v>
      </c>
      <c r="C129" s="27">
        <v>512.79999999999995</v>
      </c>
      <c r="D129" s="89">
        <v>512.82000000000005</v>
      </c>
      <c r="E129" s="26">
        <f t="shared" si="12"/>
        <v>100.00390015600627</v>
      </c>
      <c r="F129" s="42">
        <f t="shared" si="14"/>
        <v>-2.0000000000095497E-2</v>
      </c>
    </row>
    <row r="130" spans="1:6" ht="25.5" x14ac:dyDescent="0.25">
      <c r="A130" s="20" t="s">
        <v>161</v>
      </c>
      <c r="B130" s="24" t="s">
        <v>163</v>
      </c>
      <c r="C130" s="27">
        <v>10161.6</v>
      </c>
      <c r="D130" s="34">
        <v>10161.6</v>
      </c>
      <c r="E130" s="26">
        <f t="shared" si="12"/>
        <v>100</v>
      </c>
      <c r="F130" s="42">
        <f t="shared" si="14"/>
        <v>0</v>
      </c>
    </row>
    <row r="131" spans="1:6" ht="63.75" x14ac:dyDescent="0.25">
      <c r="A131" s="20" t="s">
        <v>161</v>
      </c>
      <c r="B131" s="49" t="s">
        <v>232</v>
      </c>
      <c r="C131" s="27">
        <v>829.3</v>
      </c>
      <c r="D131" s="34">
        <v>829.3</v>
      </c>
      <c r="E131" s="26">
        <f t="shared" si="12"/>
        <v>100</v>
      </c>
      <c r="F131" s="42">
        <f t="shared" si="14"/>
        <v>0</v>
      </c>
    </row>
    <row r="132" spans="1:6" ht="63.75" x14ac:dyDescent="0.25">
      <c r="A132" s="20" t="s">
        <v>161</v>
      </c>
      <c r="B132" s="24" t="s">
        <v>322</v>
      </c>
      <c r="C132" s="27">
        <v>299.2</v>
      </c>
      <c r="D132" s="34">
        <v>299.2</v>
      </c>
      <c r="E132" s="26">
        <f t="shared" si="12"/>
        <v>100</v>
      </c>
      <c r="F132" s="42">
        <f t="shared" si="14"/>
        <v>0</v>
      </c>
    </row>
    <row r="133" spans="1:6" ht="51" x14ac:dyDescent="0.25">
      <c r="A133" s="20" t="s">
        <v>164</v>
      </c>
      <c r="B133" s="24" t="s">
        <v>165</v>
      </c>
      <c r="C133" s="27">
        <v>247916</v>
      </c>
      <c r="D133" s="34">
        <v>206600</v>
      </c>
      <c r="E133" s="26">
        <f t="shared" si="12"/>
        <v>83.33467787476404</v>
      </c>
      <c r="F133" s="42">
        <f t="shared" ref="F133:F171" si="18">SUM(C133-D133)</f>
        <v>41316</v>
      </c>
    </row>
    <row r="134" spans="1:6" x14ac:dyDescent="0.25">
      <c r="A134" s="30" t="s">
        <v>166</v>
      </c>
      <c r="B134" s="21" t="s">
        <v>167</v>
      </c>
      <c r="C134" s="22">
        <f>SUM(C135+C136+C137+C144)</f>
        <v>371253.2</v>
      </c>
      <c r="D134" s="22">
        <f t="shared" ref="D134" si="19">SUM(D135+D136+D137+D144)</f>
        <v>338217.75927000004</v>
      </c>
      <c r="E134" s="22">
        <f t="shared" si="12"/>
        <v>91.101641486187859</v>
      </c>
      <c r="F134" s="113">
        <f t="shared" si="18"/>
        <v>33035.440729999973</v>
      </c>
    </row>
    <row r="135" spans="1:6" ht="38.25" x14ac:dyDescent="0.25">
      <c r="A135" s="20" t="s">
        <v>168</v>
      </c>
      <c r="B135" s="24" t="s">
        <v>169</v>
      </c>
      <c r="C135" s="27">
        <v>15337</v>
      </c>
      <c r="D135" s="40">
        <v>13773.43239</v>
      </c>
      <c r="E135" s="26">
        <f t="shared" si="12"/>
        <v>89.805257807915496</v>
      </c>
      <c r="F135" s="42">
        <f t="shared" si="18"/>
        <v>1563.5676100000001</v>
      </c>
    </row>
    <row r="136" spans="1:6" ht="38.25" x14ac:dyDescent="0.25">
      <c r="A136" s="20" t="s">
        <v>170</v>
      </c>
      <c r="B136" s="24" t="s">
        <v>171</v>
      </c>
      <c r="C136" s="27">
        <v>16722</v>
      </c>
      <c r="D136" s="104">
        <v>11818.184600000001</v>
      </c>
      <c r="E136" s="26">
        <f t="shared" si="12"/>
        <v>70.674468365028105</v>
      </c>
      <c r="F136" s="42">
        <f t="shared" si="18"/>
        <v>4903.8153999999995</v>
      </c>
    </row>
    <row r="137" spans="1:6" ht="40.5" x14ac:dyDescent="0.25">
      <c r="A137" s="30" t="s">
        <v>172</v>
      </c>
      <c r="B137" s="32" t="s">
        <v>173</v>
      </c>
      <c r="C137" s="33">
        <f>SUM(C138:C143)</f>
        <v>65239.200000000004</v>
      </c>
      <c r="D137" s="75">
        <f t="shared" ref="D137" si="20">SUM(D138:D143)</f>
        <v>60465.142280000007</v>
      </c>
      <c r="E137" s="22">
        <f t="shared" si="12"/>
        <v>92.682225226550912</v>
      </c>
      <c r="F137" s="115">
        <f t="shared" si="18"/>
        <v>4774.0577199999971</v>
      </c>
    </row>
    <row r="138" spans="1:6" ht="76.5" x14ac:dyDescent="0.25">
      <c r="A138" s="20" t="s">
        <v>172</v>
      </c>
      <c r="B138" s="24" t="s">
        <v>174</v>
      </c>
      <c r="C138" s="27">
        <v>227</v>
      </c>
      <c r="D138" s="105">
        <f>151.333+18.917+18.917+18.917</f>
        <v>208.084</v>
      </c>
      <c r="E138" s="26">
        <f t="shared" si="12"/>
        <v>91.666960352422919</v>
      </c>
      <c r="F138" s="42">
        <f t="shared" si="18"/>
        <v>18.915999999999997</v>
      </c>
    </row>
    <row r="139" spans="1:6" ht="76.5" x14ac:dyDescent="0.25">
      <c r="A139" s="20" t="s">
        <v>172</v>
      </c>
      <c r="B139" s="24" t="s">
        <v>175</v>
      </c>
      <c r="C139" s="27">
        <v>63980</v>
      </c>
      <c r="D139" s="105">
        <f>53271.99579+6296.66249</f>
        <v>59568.658280000003</v>
      </c>
      <c r="E139" s="26">
        <f t="shared" si="12"/>
        <v>93.105123913723048</v>
      </c>
      <c r="F139" s="42">
        <f t="shared" si="18"/>
        <v>4411.3417199999967</v>
      </c>
    </row>
    <row r="140" spans="1:6" ht="63.75" x14ac:dyDescent="0.25">
      <c r="A140" s="20" t="s">
        <v>172</v>
      </c>
      <c r="B140" s="24" t="s">
        <v>176</v>
      </c>
      <c r="C140" s="27">
        <v>0.1</v>
      </c>
      <c r="D140" s="34">
        <v>0.1</v>
      </c>
      <c r="E140" s="26">
        <f t="shared" si="12"/>
        <v>100</v>
      </c>
      <c r="F140" s="42">
        <f t="shared" si="18"/>
        <v>0</v>
      </c>
    </row>
    <row r="141" spans="1:6" ht="38.25" x14ac:dyDescent="0.25">
      <c r="A141" s="20" t="s">
        <v>172</v>
      </c>
      <c r="B141" s="24" t="s">
        <v>177</v>
      </c>
      <c r="C141" s="27">
        <v>91.9</v>
      </c>
      <c r="D141" s="34">
        <v>91.9</v>
      </c>
      <c r="E141" s="26">
        <f t="shared" si="12"/>
        <v>100</v>
      </c>
      <c r="F141" s="42">
        <f t="shared" si="18"/>
        <v>0</v>
      </c>
    </row>
    <row r="142" spans="1:6" ht="89.25" x14ac:dyDescent="0.25">
      <c r="A142" s="20" t="s">
        <v>172</v>
      </c>
      <c r="B142" s="108" t="s">
        <v>311</v>
      </c>
      <c r="C142" s="27">
        <v>343.8</v>
      </c>
      <c r="D142" s="34">
        <v>0</v>
      </c>
      <c r="E142" s="26"/>
      <c r="F142" s="42">
        <f t="shared" si="18"/>
        <v>343.8</v>
      </c>
    </row>
    <row r="143" spans="1:6" ht="76.5" x14ac:dyDescent="0.25">
      <c r="A143" s="20" t="s">
        <v>172</v>
      </c>
      <c r="B143" s="24" t="s">
        <v>255</v>
      </c>
      <c r="C143" s="27">
        <v>596.4</v>
      </c>
      <c r="D143" s="39">
        <v>596.4</v>
      </c>
      <c r="E143" s="26">
        <f t="shared" si="12"/>
        <v>100</v>
      </c>
      <c r="F143" s="42">
        <f t="shared" si="18"/>
        <v>0</v>
      </c>
    </row>
    <row r="144" spans="1:6" x14ac:dyDescent="0.25">
      <c r="A144" s="30" t="s">
        <v>178</v>
      </c>
      <c r="B144" s="21" t="s">
        <v>179</v>
      </c>
      <c r="C144" s="23">
        <f>SUM(C145:C146)</f>
        <v>273955</v>
      </c>
      <c r="D144" s="23">
        <f t="shared" ref="D144" si="21">SUM(D145:D146)</f>
        <v>252161</v>
      </c>
      <c r="E144" s="22">
        <f t="shared" si="12"/>
        <v>92.044678870617432</v>
      </c>
      <c r="F144" s="113">
        <f t="shared" si="18"/>
        <v>21794</v>
      </c>
    </row>
    <row r="145" spans="1:6" ht="183.75" customHeight="1" x14ac:dyDescent="0.25">
      <c r="A145" s="20" t="s">
        <v>180</v>
      </c>
      <c r="B145" s="24" t="s">
        <v>181</v>
      </c>
      <c r="C145" s="27">
        <v>170704</v>
      </c>
      <c r="D145" s="85">
        <f>144173+2960+890+9532</f>
        <v>157555</v>
      </c>
      <c r="E145" s="26">
        <f t="shared" si="12"/>
        <v>92.297192801574653</v>
      </c>
      <c r="F145" s="42">
        <f t="shared" si="18"/>
        <v>13149</v>
      </c>
    </row>
    <row r="146" spans="1:6" ht="38.25" x14ac:dyDescent="0.25">
      <c r="A146" s="20" t="s">
        <v>180</v>
      </c>
      <c r="B146" s="24" t="s">
        <v>182</v>
      </c>
      <c r="C146" s="27">
        <v>103251</v>
      </c>
      <c r="D146" s="85">
        <v>94606</v>
      </c>
      <c r="E146" s="26">
        <f t="shared" si="12"/>
        <v>91.627199736564293</v>
      </c>
      <c r="F146" s="42">
        <f t="shared" si="18"/>
        <v>8645</v>
      </c>
    </row>
    <row r="147" spans="1:6" x14ac:dyDescent="0.25">
      <c r="A147" s="30" t="s">
        <v>233</v>
      </c>
      <c r="B147" s="21" t="s">
        <v>234</v>
      </c>
      <c r="C147" s="23">
        <f>SUM(C150+C151+C148+C149)</f>
        <v>34149.589999999997</v>
      </c>
      <c r="D147" s="23">
        <f>SUM(D150+D151+D148+D149)</f>
        <v>17115.233059999999</v>
      </c>
      <c r="E147" s="22">
        <f t="shared" si="12"/>
        <v>50.118414481696561</v>
      </c>
      <c r="F147" s="113">
        <f t="shared" si="18"/>
        <v>17034.356939999998</v>
      </c>
    </row>
    <row r="148" spans="1:6" ht="51" x14ac:dyDescent="0.25">
      <c r="A148" s="20" t="s">
        <v>312</v>
      </c>
      <c r="B148" s="98" t="s">
        <v>313</v>
      </c>
      <c r="C148" s="27">
        <v>14.6</v>
      </c>
      <c r="D148" s="84">
        <v>14.6</v>
      </c>
      <c r="E148" s="26">
        <f t="shared" ref="E148:E163" si="22">SUM(D148*100/C148)</f>
        <v>100</v>
      </c>
      <c r="F148" s="42">
        <f t="shared" si="18"/>
        <v>0</v>
      </c>
    </row>
    <row r="149" spans="1:6" ht="76.5" x14ac:dyDescent="0.25">
      <c r="A149" s="20" t="s">
        <v>337</v>
      </c>
      <c r="B149" s="110" t="s">
        <v>338</v>
      </c>
      <c r="C149" s="27">
        <v>0</v>
      </c>
      <c r="D149" s="84">
        <v>140.30000000000001</v>
      </c>
      <c r="E149" s="26"/>
      <c r="F149" s="42">
        <f t="shared" si="18"/>
        <v>-140.30000000000001</v>
      </c>
    </row>
    <row r="150" spans="1:6" ht="76.5" x14ac:dyDescent="0.25">
      <c r="A150" s="20" t="s">
        <v>256</v>
      </c>
      <c r="B150" s="25" t="s">
        <v>314</v>
      </c>
      <c r="C150" s="27">
        <v>3696.8</v>
      </c>
      <c r="D150" s="27">
        <v>4316.5191999999997</v>
      </c>
      <c r="E150" s="26">
        <f t="shared" si="22"/>
        <v>116.76366587318761</v>
      </c>
      <c r="F150" s="42">
        <f t="shared" si="18"/>
        <v>-619.71919999999955</v>
      </c>
    </row>
    <row r="151" spans="1:6" ht="27" x14ac:dyDescent="0.25">
      <c r="A151" s="45" t="s">
        <v>235</v>
      </c>
      <c r="B151" s="88" t="s">
        <v>236</v>
      </c>
      <c r="C151" s="33">
        <f>SUM(C152+C156+C160)</f>
        <v>30438.19</v>
      </c>
      <c r="D151" s="33">
        <f>SUM(D152+D156+D160)</f>
        <v>12643.813860000002</v>
      </c>
      <c r="E151" s="50">
        <f t="shared" si="22"/>
        <v>41.539309203339627</v>
      </c>
      <c r="F151" s="115">
        <f t="shared" si="18"/>
        <v>17794.376139999997</v>
      </c>
    </row>
    <row r="152" spans="1:6" x14ac:dyDescent="0.25">
      <c r="A152" s="20" t="s">
        <v>237</v>
      </c>
      <c r="B152" s="53"/>
      <c r="C152" s="54">
        <f>SUM(C153:C155)</f>
        <v>28490.489999999998</v>
      </c>
      <c r="D152" s="76">
        <f>SUM(D153:D155)</f>
        <v>10696.069860000001</v>
      </c>
      <c r="E152" s="55">
        <f t="shared" si="22"/>
        <v>37.542597056070292</v>
      </c>
      <c r="F152" s="114">
        <f t="shared" si="18"/>
        <v>17794.420139999995</v>
      </c>
    </row>
    <row r="153" spans="1:6" ht="191.25" x14ac:dyDescent="0.25">
      <c r="A153" s="20" t="s">
        <v>237</v>
      </c>
      <c r="B153" s="24" t="s">
        <v>315</v>
      </c>
      <c r="C153" s="27">
        <v>15000</v>
      </c>
      <c r="D153" s="27">
        <v>0</v>
      </c>
      <c r="E153" s="26">
        <f t="shared" si="22"/>
        <v>0</v>
      </c>
      <c r="F153" s="42">
        <f t="shared" si="18"/>
        <v>15000</v>
      </c>
    </row>
    <row r="154" spans="1:6" ht="76.5" x14ac:dyDescent="0.25">
      <c r="A154" s="20" t="s">
        <v>237</v>
      </c>
      <c r="B154" s="25" t="s">
        <v>238</v>
      </c>
      <c r="C154" s="27">
        <v>3570.99</v>
      </c>
      <c r="D154" s="85">
        <v>776.54885999999999</v>
      </c>
      <c r="E154" s="26">
        <f t="shared" si="22"/>
        <v>21.746038493527006</v>
      </c>
      <c r="F154" s="42">
        <f t="shared" si="18"/>
        <v>2794.4411399999999</v>
      </c>
    </row>
    <row r="155" spans="1:6" ht="89.25" x14ac:dyDescent="0.25">
      <c r="A155" s="20" t="s">
        <v>237</v>
      </c>
      <c r="B155" s="25" t="s">
        <v>323</v>
      </c>
      <c r="C155" s="27">
        <v>9919.5</v>
      </c>
      <c r="D155" s="91">
        <v>9919.5210000000006</v>
      </c>
      <c r="E155" s="26">
        <f t="shared" si="22"/>
        <v>100.00021170421897</v>
      </c>
      <c r="F155" s="42">
        <f t="shared" si="18"/>
        <v>-2.1000000000640284E-2</v>
      </c>
    </row>
    <row r="156" spans="1:6" x14ac:dyDescent="0.25">
      <c r="A156" s="52" t="s">
        <v>275</v>
      </c>
      <c r="B156" s="25"/>
      <c r="C156" s="27">
        <f>SUM(C157:C159)</f>
        <v>279.5</v>
      </c>
      <c r="D156" s="107">
        <f>SUM(D157:D159)</f>
        <v>279.54399999999998</v>
      </c>
      <c r="E156" s="26">
        <f t="shared" si="22"/>
        <v>100.01574239713774</v>
      </c>
      <c r="F156" s="42">
        <f t="shared" si="18"/>
        <v>-4.399999999998272E-2</v>
      </c>
    </row>
    <row r="157" spans="1:6" ht="51" x14ac:dyDescent="0.25">
      <c r="A157" s="20" t="s">
        <v>275</v>
      </c>
      <c r="B157" s="25" t="s">
        <v>276</v>
      </c>
      <c r="C157" s="27">
        <v>99.4</v>
      </c>
      <c r="D157" s="39">
        <v>99.444000000000003</v>
      </c>
      <c r="E157" s="26">
        <f t="shared" si="22"/>
        <v>100.04426559356136</v>
      </c>
      <c r="F157" s="42">
        <f t="shared" si="18"/>
        <v>-4.399999999999693E-2</v>
      </c>
    </row>
    <row r="158" spans="1:6" ht="51" x14ac:dyDescent="0.25">
      <c r="A158" s="20" t="s">
        <v>275</v>
      </c>
      <c r="B158" s="25" t="s">
        <v>302</v>
      </c>
      <c r="C158" s="27">
        <v>93.4</v>
      </c>
      <c r="D158" s="34">
        <v>93.4</v>
      </c>
      <c r="E158" s="26">
        <f t="shared" si="22"/>
        <v>100</v>
      </c>
      <c r="F158" s="42">
        <f t="shared" si="18"/>
        <v>0</v>
      </c>
    </row>
    <row r="159" spans="1:6" ht="51" x14ac:dyDescent="0.25">
      <c r="A159" s="20" t="s">
        <v>275</v>
      </c>
      <c r="B159" s="25" t="s">
        <v>303</v>
      </c>
      <c r="C159" s="27">
        <v>86.7</v>
      </c>
      <c r="D159" s="34">
        <v>86.7</v>
      </c>
      <c r="E159" s="26">
        <f t="shared" si="22"/>
        <v>100</v>
      </c>
      <c r="F159" s="42">
        <f t="shared" si="18"/>
        <v>0</v>
      </c>
    </row>
    <row r="160" spans="1:6" x14ac:dyDescent="0.25">
      <c r="A160" s="52" t="s">
        <v>287</v>
      </c>
      <c r="B160" s="25"/>
      <c r="C160" s="27">
        <f>SUM(C161:C161)</f>
        <v>1668.2</v>
      </c>
      <c r="D160" s="27">
        <f>SUM(D161:D161)</f>
        <v>1668.2</v>
      </c>
      <c r="E160" s="26">
        <f t="shared" si="22"/>
        <v>100</v>
      </c>
      <c r="F160" s="42">
        <f t="shared" si="18"/>
        <v>0</v>
      </c>
    </row>
    <row r="161" spans="1:6" ht="127.5" x14ac:dyDescent="0.25">
      <c r="A161" s="20" t="s">
        <v>287</v>
      </c>
      <c r="B161" s="24" t="s">
        <v>288</v>
      </c>
      <c r="C161" s="27">
        <v>1668.2</v>
      </c>
      <c r="D161" s="34">
        <f>834.1+834.1</f>
        <v>1668.2</v>
      </c>
      <c r="E161" s="26">
        <f t="shared" si="22"/>
        <v>100</v>
      </c>
      <c r="F161" s="42">
        <f t="shared" si="18"/>
        <v>0</v>
      </c>
    </row>
    <row r="162" spans="1:6" ht="25.5" x14ac:dyDescent="0.25">
      <c r="A162" s="30" t="s">
        <v>277</v>
      </c>
      <c r="B162" s="21" t="s">
        <v>278</v>
      </c>
      <c r="C162" s="61">
        <f>SUM(C163:C163)</f>
        <v>2500</v>
      </c>
      <c r="D162" s="61">
        <f>SUM(D163:D163)</f>
        <v>2500</v>
      </c>
      <c r="E162" s="22">
        <f t="shared" si="22"/>
        <v>100</v>
      </c>
      <c r="F162" s="113">
        <f t="shared" si="18"/>
        <v>0</v>
      </c>
    </row>
    <row r="163" spans="1:6" ht="25.5" x14ac:dyDescent="0.25">
      <c r="A163" s="20" t="s">
        <v>279</v>
      </c>
      <c r="B163" s="24" t="s">
        <v>278</v>
      </c>
      <c r="C163" s="34">
        <v>2500</v>
      </c>
      <c r="D163" s="34">
        <v>2500</v>
      </c>
      <c r="E163" s="26">
        <f t="shared" si="22"/>
        <v>100</v>
      </c>
      <c r="F163" s="42">
        <f t="shared" si="18"/>
        <v>0</v>
      </c>
    </row>
    <row r="164" spans="1:6" ht="25.5" x14ac:dyDescent="0.25">
      <c r="A164" s="30" t="s">
        <v>335</v>
      </c>
      <c r="B164" s="21" t="s">
        <v>215</v>
      </c>
      <c r="C164" s="22">
        <f>SUM(C165:C166)</f>
        <v>0</v>
      </c>
      <c r="D164" s="22">
        <f>SUM(D165:D166)</f>
        <v>1217.819</v>
      </c>
      <c r="E164" s="22"/>
      <c r="F164" s="113">
        <f t="shared" si="18"/>
        <v>-1217.819</v>
      </c>
    </row>
    <row r="165" spans="1:6" ht="38.25" x14ac:dyDescent="0.25">
      <c r="A165" s="20" t="s">
        <v>222</v>
      </c>
      <c r="B165" s="24" t="s">
        <v>216</v>
      </c>
      <c r="C165" s="27">
        <v>0</v>
      </c>
      <c r="D165" s="39">
        <v>1216.979</v>
      </c>
      <c r="E165" s="26"/>
      <c r="F165" s="42">
        <f t="shared" si="18"/>
        <v>-1216.979</v>
      </c>
    </row>
    <row r="166" spans="1:6" ht="38.25" x14ac:dyDescent="0.25">
      <c r="A166" s="20" t="s">
        <v>333</v>
      </c>
      <c r="B166" s="24" t="s">
        <v>334</v>
      </c>
      <c r="C166" s="27">
        <v>0</v>
      </c>
      <c r="D166" s="34">
        <v>0.84</v>
      </c>
      <c r="E166" s="26"/>
      <c r="F166" s="42">
        <f t="shared" si="18"/>
        <v>-0.84</v>
      </c>
    </row>
    <row r="167" spans="1:6" ht="51" x14ac:dyDescent="0.25">
      <c r="A167" s="30" t="s">
        <v>217</v>
      </c>
      <c r="B167" s="21" t="s">
        <v>218</v>
      </c>
      <c r="C167" s="23">
        <f>SUM(C168:C170)</f>
        <v>0</v>
      </c>
      <c r="D167" s="23">
        <f>SUM(D168:D170)</f>
        <v>-3620.4440800000002</v>
      </c>
      <c r="E167" s="26"/>
      <c r="F167" s="113">
        <f t="shared" si="18"/>
        <v>3620.4440800000002</v>
      </c>
    </row>
    <row r="168" spans="1:6" x14ac:dyDescent="0.25">
      <c r="A168" s="20" t="s">
        <v>219</v>
      </c>
      <c r="B168" s="24"/>
      <c r="C168" s="77"/>
      <c r="D168" s="34">
        <v>-1930.34971</v>
      </c>
      <c r="E168" s="26"/>
      <c r="F168" s="42">
        <f t="shared" si="18"/>
        <v>1930.34971</v>
      </c>
    </row>
    <row r="169" spans="1:6" x14ac:dyDescent="0.25">
      <c r="A169" s="20" t="s">
        <v>220</v>
      </c>
      <c r="B169" s="24"/>
      <c r="C169" s="27" t="s">
        <v>192</v>
      </c>
      <c r="D169" s="34">
        <v>-1689.2743700000001</v>
      </c>
      <c r="E169" s="26"/>
      <c r="F169" s="42">
        <v>1689.27</v>
      </c>
    </row>
    <row r="170" spans="1:6" x14ac:dyDescent="0.25">
      <c r="A170" s="20" t="s">
        <v>221</v>
      </c>
      <c r="B170" s="24"/>
      <c r="C170" s="27"/>
      <c r="D170" s="34">
        <v>-0.82</v>
      </c>
      <c r="E170" s="26"/>
      <c r="F170" s="42">
        <f t="shared" si="18"/>
        <v>0.82</v>
      </c>
    </row>
    <row r="171" spans="1:6" x14ac:dyDescent="0.25">
      <c r="A171" s="30"/>
      <c r="B171" s="21" t="s">
        <v>183</v>
      </c>
      <c r="C171" s="23">
        <f>SUM(C104+C4)</f>
        <v>1278533.51</v>
      </c>
      <c r="D171" s="23">
        <f>SUM(D104+D4)</f>
        <v>1129124.8891</v>
      </c>
      <c r="E171" s="22">
        <f t="shared" ref="E171" si="23">SUM(D171*100/C171)</f>
        <v>88.3140629689088</v>
      </c>
      <c r="F171" s="113">
        <f t="shared" si="18"/>
        <v>149408.62089999998</v>
      </c>
    </row>
  </sheetData>
  <mergeCells count="1">
    <mergeCell ref="A1:E1"/>
  </mergeCells>
  <pageMargins left="0.70866141732283472" right="0" top="0.15748031496062992" bottom="0.15748031496062992" header="0.31496062992125984" footer="0.31496062992125984"/>
  <pageSetup paperSize="9" scale="80" orientation="portrait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workbookViewId="0">
      <selection activeCell="I8" sqref="I8"/>
    </sheetView>
  </sheetViews>
  <sheetFormatPr defaultRowHeight="15" x14ac:dyDescent="0.25"/>
  <cols>
    <col min="1" max="1" width="27" style="19" customWidth="1"/>
    <col min="2" max="2" width="26.85546875" style="19" customWidth="1"/>
    <col min="3" max="3" width="10.140625" style="19" customWidth="1"/>
    <col min="4" max="4" width="12.28515625" style="19" customWidth="1"/>
    <col min="5" max="5" width="10.140625" style="19" customWidth="1"/>
    <col min="6" max="6" width="11.28515625" customWidth="1"/>
  </cols>
  <sheetData>
    <row r="1" spans="1:6" ht="43.5" customHeight="1" x14ac:dyDescent="0.25">
      <c r="A1" s="202" t="s">
        <v>342</v>
      </c>
      <c r="B1" s="202"/>
      <c r="C1" s="202"/>
      <c r="D1" s="202"/>
      <c r="E1" s="202"/>
      <c r="F1" s="203"/>
    </row>
    <row r="2" spans="1:6" ht="60" x14ac:dyDescent="0.25">
      <c r="A2" s="57" t="s">
        <v>0</v>
      </c>
      <c r="B2" s="58" t="s">
        <v>1</v>
      </c>
      <c r="C2" s="57" t="s">
        <v>209</v>
      </c>
      <c r="D2" s="59" t="s">
        <v>340</v>
      </c>
      <c r="E2" s="60" t="s">
        <v>2</v>
      </c>
      <c r="F2" s="1" t="s">
        <v>223</v>
      </c>
    </row>
    <row r="3" spans="1:6" x14ac:dyDescent="0.25">
      <c r="A3" s="2">
        <v>1</v>
      </c>
      <c r="B3" s="2">
        <v>2</v>
      </c>
      <c r="C3" s="3">
        <v>3</v>
      </c>
      <c r="D3" s="4">
        <v>5</v>
      </c>
      <c r="E3" s="5">
        <v>7</v>
      </c>
      <c r="F3" s="112">
        <v>8</v>
      </c>
    </row>
    <row r="4" spans="1:6" ht="25.5" x14ac:dyDescent="0.25">
      <c r="A4" s="21" t="s">
        <v>3</v>
      </c>
      <c r="B4" s="6" t="s">
        <v>4</v>
      </c>
      <c r="C4" s="22">
        <f>SUM(C5+C11+C17+C25+C31+C34+C36+C46+C53+C62+C71+C100)</f>
        <v>524156.92000000004</v>
      </c>
      <c r="D4" s="22">
        <f>SUM(D5+D11+D17+D25+D31+D34+D36+D46+D53+D62+D71+D100)</f>
        <v>539152.81999999995</v>
      </c>
      <c r="E4" s="22">
        <f>SUM(D4*100/C4)</f>
        <v>102.86095621898875</v>
      </c>
      <c r="F4" s="113">
        <f>D4-C4</f>
        <v>14995.899999999907</v>
      </c>
    </row>
    <row r="5" spans="1:6" ht="26.25" x14ac:dyDescent="0.25">
      <c r="A5" s="21" t="s">
        <v>5</v>
      </c>
      <c r="B5" s="16" t="s">
        <v>6</v>
      </c>
      <c r="C5" s="22">
        <f>SUM(C6)</f>
        <v>377743</v>
      </c>
      <c r="D5" s="22">
        <f>SUM(D6)</f>
        <v>387659.54</v>
      </c>
      <c r="E5" s="22">
        <f>SUM(D5*100/C5)</f>
        <v>102.6252081441615</v>
      </c>
      <c r="F5" s="113">
        <f t="shared" ref="F5:F68" si="0">D5-C5</f>
        <v>9916.539999999979</v>
      </c>
    </row>
    <row r="6" spans="1:6" ht="26.25" x14ac:dyDescent="0.25">
      <c r="A6" s="21" t="s">
        <v>7</v>
      </c>
      <c r="B6" s="16" t="s">
        <v>8</v>
      </c>
      <c r="C6" s="22">
        <f>SUM(C7:C10)</f>
        <v>377743</v>
      </c>
      <c r="D6" s="22">
        <f t="shared" ref="D6" si="1">SUM(D7:D10)</f>
        <v>387659.54</v>
      </c>
      <c r="E6" s="22">
        <f>SUM(D6*100/C6)</f>
        <v>102.6252081441615</v>
      </c>
      <c r="F6" s="113">
        <f t="shared" si="0"/>
        <v>9916.539999999979</v>
      </c>
    </row>
    <row r="7" spans="1:6" ht="127.5" x14ac:dyDescent="0.25">
      <c r="A7" s="24" t="s">
        <v>9</v>
      </c>
      <c r="B7" s="25" t="s">
        <v>10</v>
      </c>
      <c r="C7" s="26">
        <v>370950</v>
      </c>
      <c r="D7" s="13">
        <v>380561.67</v>
      </c>
      <c r="E7" s="26">
        <f t="shared" ref="E7:E63" si="2">SUM(D7*100/C7)</f>
        <v>102.59109583501819</v>
      </c>
      <c r="F7" s="113">
        <f t="shared" si="0"/>
        <v>9611.6699999999837</v>
      </c>
    </row>
    <row r="8" spans="1:6" ht="191.25" x14ac:dyDescent="0.25">
      <c r="A8" s="24" t="s">
        <v>11</v>
      </c>
      <c r="B8" s="25" t="s">
        <v>12</v>
      </c>
      <c r="C8" s="26">
        <v>660</v>
      </c>
      <c r="D8" s="13">
        <v>701.01</v>
      </c>
      <c r="E8" s="26">
        <f t="shared" si="2"/>
        <v>106.21363636363637</v>
      </c>
      <c r="F8" s="113">
        <f t="shared" si="0"/>
        <v>41.009999999999991</v>
      </c>
    </row>
    <row r="9" spans="1:6" ht="76.5" x14ac:dyDescent="0.25">
      <c r="A9" s="24" t="s">
        <v>13</v>
      </c>
      <c r="B9" s="25" t="s">
        <v>14</v>
      </c>
      <c r="C9" s="26">
        <v>2104</v>
      </c>
      <c r="D9" s="13">
        <v>2146.63</v>
      </c>
      <c r="E9" s="26">
        <f t="shared" si="2"/>
        <v>102.02614068441065</v>
      </c>
      <c r="F9" s="113">
        <f t="shared" si="0"/>
        <v>42.630000000000109</v>
      </c>
    </row>
    <row r="10" spans="1:6" ht="153" x14ac:dyDescent="0.25">
      <c r="A10" s="24" t="s">
        <v>15</v>
      </c>
      <c r="B10" s="25" t="s">
        <v>16</v>
      </c>
      <c r="C10" s="26">
        <v>4029</v>
      </c>
      <c r="D10" s="34">
        <v>4250.2299999999996</v>
      </c>
      <c r="E10" s="26">
        <f t="shared" si="2"/>
        <v>105.49094068006949</v>
      </c>
      <c r="F10" s="113">
        <f t="shared" si="0"/>
        <v>221.22999999999956</v>
      </c>
    </row>
    <row r="11" spans="1:6" ht="63.75" x14ac:dyDescent="0.25">
      <c r="A11" s="21" t="s">
        <v>17</v>
      </c>
      <c r="B11" s="28" t="s">
        <v>18</v>
      </c>
      <c r="C11" s="22">
        <f>SUM(C12)</f>
        <v>11890.1</v>
      </c>
      <c r="D11" s="22">
        <f>SUM(D12)</f>
        <v>11712.49</v>
      </c>
      <c r="E11" s="22">
        <f t="shared" si="2"/>
        <v>98.50623628060319</v>
      </c>
      <c r="F11" s="113">
        <f t="shared" si="0"/>
        <v>-177.61000000000058</v>
      </c>
    </row>
    <row r="12" spans="1:6" ht="51" x14ac:dyDescent="0.25">
      <c r="A12" s="21" t="s">
        <v>19</v>
      </c>
      <c r="B12" s="28" t="s">
        <v>20</v>
      </c>
      <c r="C12" s="22">
        <f>SUM(C13:C16)</f>
        <v>11890.1</v>
      </c>
      <c r="D12" s="22">
        <f t="shared" ref="D12" si="3">SUM(D13:D16)</f>
        <v>11712.49</v>
      </c>
      <c r="E12" s="22">
        <f t="shared" si="2"/>
        <v>98.50623628060319</v>
      </c>
      <c r="F12" s="113">
        <f t="shared" si="0"/>
        <v>-177.61000000000058</v>
      </c>
    </row>
    <row r="13" spans="1:6" ht="127.5" x14ac:dyDescent="0.25">
      <c r="A13" s="14" t="s">
        <v>262</v>
      </c>
      <c r="B13" s="14" t="s">
        <v>22</v>
      </c>
      <c r="C13" s="26">
        <v>4075</v>
      </c>
      <c r="D13" s="13">
        <v>4083.01</v>
      </c>
      <c r="E13" s="26">
        <f t="shared" si="2"/>
        <v>100.19656441717791</v>
      </c>
      <c r="F13" s="113">
        <f t="shared" si="0"/>
        <v>8.0100000000002183</v>
      </c>
    </row>
    <row r="14" spans="1:6" ht="153" x14ac:dyDescent="0.25">
      <c r="A14" s="14" t="s">
        <v>263</v>
      </c>
      <c r="B14" s="14" t="s">
        <v>24</v>
      </c>
      <c r="C14" s="26">
        <v>111.4</v>
      </c>
      <c r="D14" s="13">
        <v>110.61</v>
      </c>
      <c r="E14" s="26">
        <f t="shared" si="2"/>
        <v>99.290843806104121</v>
      </c>
      <c r="F14" s="113">
        <f t="shared" si="0"/>
        <v>-0.79000000000000625</v>
      </c>
    </row>
    <row r="15" spans="1:6" ht="127.5" x14ac:dyDescent="0.25">
      <c r="A15" s="10" t="s">
        <v>264</v>
      </c>
      <c r="B15" s="14" t="s">
        <v>26</v>
      </c>
      <c r="C15" s="26">
        <v>8033</v>
      </c>
      <c r="D15" s="13">
        <v>8044.02</v>
      </c>
      <c r="E15" s="26">
        <f t="shared" si="2"/>
        <v>100.13718411552347</v>
      </c>
      <c r="F15" s="113">
        <f t="shared" si="0"/>
        <v>11.020000000000437</v>
      </c>
    </row>
    <row r="16" spans="1:6" ht="127.5" x14ac:dyDescent="0.25">
      <c r="A16" s="14" t="s">
        <v>265</v>
      </c>
      <c r="B16" s="14" t="s">
        <v>28</v>
      </c>
      <c r="C16" s="26">
        <v>-329.3</v>
      </c>
      <c r="D16" s="13">
        <v>-525.15</v>
      </c>
      <c r="E16" s="26">
        <f t="shared" si="2"/>
        <v>159.47464318250834</v>
      </c>
      <c r="F16" s="113">
        <f t="shared" si="0"/>
        <v>-195.84999999999997</v>
      </c>
    </row>
    <row r="17" spans="1:6" ht="25.5" x14ac:dyDescent="0.25">
      <c r="A17" s="21" t="s">
        <v>239</v>
      </c>
      <c r="B17" s="28" t="s">
        <v>240</v>
      </c>
      <c r="C17" s="22">
        <f>SUM(C18+C21+C23)</f>
        <v>18900.419999999998</v>
      </c>
      <c r="D17" s="22">
        <f>SUM(D18+D21+D23)</f>
        <v>19792.95</v>
      </c>
      <c r="E17" s="22">
        <f t="shared" si="2"/>
        <v>104.72227601291401</v>
      </c>
      <c r="F17" s="113">
        <f t="shared" si="0"/>
        <v>892.53000000000247</v>
      </c>
    </row>
    <row r="18" spans="1:6" ht="38.25" x14ac:dyDescent="0.25">
      <c r="A18" s="21" t="s">
        <v>29</v>
      </c>
      <c r="B18" s="28" t="s">
        <v>31</v>
      </c>
      <c r="C18" s="23">
        <f>SUM(C19:C20)</f>
        <v>16997.919999999998</v>
      </c>
      <c r="D18" s="23">
        <f t="shared" ref="D18" si="4">SUM(D19:D20)</f>
        <v>17360.52</v>
      </c>
      <c r="E18" s="22">
        <f t="shared" si="2"/>
        <v>102.13320218003145</v>
      </c>
      <c r="F18" s="113">
        <f t="shared" si="0"/>
        <v>362.60000000000218</v>
      </c>
    </row>
    <row r="19" spans="1:6" ht="38.25" x14ac:dyDescent="0.25">
      <c r="A19" s="24" t="s">
        <v>30</v>
      </c>
      <c r="B19" s="25" t="s">
        <v>31</v>
      </c>
      <c r="C19" s="26">
        <v>16986</v>
      </c>
      <c r="D19" s="34">
        <v>17349.310000000001</v>
      </c>
      <c r="E19" s="26">
        <f t="shared" si="2"/>
        <v>102.13887907688687</v>
      </c>
      <c r="F19" s="113">
        <f t="shared" si="0"/>
        <v>363.31000000000131</v>
      </c>
    </row>
    <row r="20" spans="1:6" ht="63.75" x14ac:dyDescent="0.25">
      <c r="A20" s="24" t="s">
        <v>32</v>
      </c>
      <c r="B20" s="25" t="s">
        <v>33</v>
      </c>
      <c r="C20" s="26">
        <v>11.92</v>
      </c>
      <c r="D20" s="13">
        <v>11.21</v>
      </c>
      <c r="E20" s="26">
        <f t="shared" si="2"/>
        <v>94.043624161073822</v>
      </c>
      <c r="F20" s="113">
        <f t="shared" si="0"/>
        <v>-0.70999999999999908</v>
      </c>
    </row>
    <row r="21" spans="1:6" ht="25.5" x14ac:dyDescent="0.25">
      <c r="A21" s="21" t="s">
        <v>34</v>
      </c>
      <c r="B21" s="28" t="s">
        <v>35</v>
      </c>
      <c r="C21" s="23">
        <f>SUM(C22:C22)</f>
        <v>25.5</v>
      </c>
      <c r="D21" s="23">
        <f>SUM(D22:D22)</f>
        <v>25.52</v>
      </c>
      <c r="E21" s="22">
        <f t="shared" si="2"/>
        <v>100.07843137254902</v>
      </c>
      <c r="F21" s="113">
        <f t="shared" si="0"/>
        <v>1.9999999999999574E-2</v>
      </c>
    </row>
    <row r="22" spans="1:6" ht="25.5" x14ac:dyDescent="0.25">
      <c r="A22" s="24" t="s">
        <v>36</v>
      </c>
      <c r="B22" s="25" t="s">
        <v>35</v>
      </c>
      <c r="C22" s="26">
        <v>25.5</v>
      </c>
      <c r="D22" s="34">
        <v>25.52</v>
      </c>
      <c r="E22" s="26">
        <f t="shared" si="2"/>
        <v>100.07843137254902</v>
      </c>
      <c r="F22" s="113">
        <f t="shared" si="0"/>
        <v>1.9999999999999574E-2</v>
      </c>
    </row>
    <row r="23" spans="1:6" ht="38.25" x14ac:dyDescent="0.25">
      <c r="A23" s="21" t="s">
        <v>39</v>
      </c>
      <c r="B23" s="28" t="s">
        <v>40</v>
      </c>
      <c r="C23" s="22">
        <f>SUM(C24)</f>
        <v>1877</v>
      </c>
      <c r="D23" s="22">
        <f>SUM(D24)</f>
        <v>2406.91</v>
      </c>
      <c r="E23" s="22">
        <f t="shared" si="2"/>
        <v>128.23175279701653</v>
      </c>
      <c r="F23" s="113">
        <f t="shared" si="0"/>
        <v>529.90999999999985</v>
      </c>
    </row>
    <row r="24" spans="1:6" ht="63.75" x14ac:dyDescent="0.25">
      <c r="A24" s="24" t="s">
        <v>41</v>
      </c>
      <c r="B24" s="25" t="s">
        <v>42</v>
      </c>
      <c r="C24" s="26">
        <v>1877</v>
      </c>
      <c r="D24" s="13">
        <v>2406.91</v>
      </c>
      <c r="E24" s="26">
        <f t="shared" si="2"/>
        <v>128.23175279701653</v>
      </c>
      <c r="F24" s="113">
        <f t="shared" si="0"/>
        <v>529.90999999999985</v>
      </c>
    </row>
    <row r="25" spans="1:6" x14ac:dyDescent="0.25">
      <c r="A25" s="15" t="s">
        <v>43</v>
      </c>
      <c r="B25" s="17" t="s">
        <v>44</v>
      </c>
      <c r="C25" s="22">
        <f>SUM(C26+C28)</f>
        <v>72350.3</v>
      </c>
      <c r="D25" s="22">
        <f t="shared" ref="D25" si="5">SUM(D26+D28)</f>
        <v>75095.360000000001</v>
      </c>
      <c r="E25" s="22">
        <f t="shared" si="2"/>
        <v>103.79412386679806</v>
      </c>
      <c r="F25" s="113">
        <f t="shared" si="0"/>
        <v>2745.0599999999977</v>
      </c>
    </row>
    <row r="26" spans="1:6" ht="25.5" x14ac:dyDescent="0.25">
      <c r="A26" s="21" t="s">
        <v>45</v>
      </c>
      <c r="B26" s="28" t="s">
        <v>46</v>
      </c>
      <c r="C26" s="22">
        <f>SUM(C27)</f>
        <v>11322</v>
      </c>
      <c r="D26" s="22">
        <f t="shared" ref="D26" si="6">SUM(D27)</f>
        <v>11901.79</v>
      </c>
      <c r="E26" s="22">
        <f t="shared" si="2"/>
        <v>105.12091503267973</v>
      </c>
      <c r="F26" s="113">
        <f t="shared" si="0"/>
        <v>579.79000000000087</v>
      </c>
    </row>
    <row r="27" spans="1:6" ht="76.5" x14ac:dyDescent="0.25">
      <c r="A27" s="24" t="s">
        <v>47</v>
      </c>
      <c r="B27" s="25" t="s">
        <v>48</v>
      </c>
      <c r="C27" s="26">
        <v>11322</v>
      </c>
      <c r="D27" s="13">
        <v>11901.79</v>
      </c>
      <c r="E27" s="26">
        <f t="shared" si="2"/>
        <v>105.12091503267973</v>
      </c>
      <c r="F27" s="113">
        <f t="shared" si="0"/>
        <v>579.79000000000087</v>
      </c>
    </row>
    <row r="28" spans="1:6" x14ac:dyDescent="0.25">
      <c r="A28" s="15" t="s">
        <v>49</v>
      </c>
      <c r="B28" s="17" t="s">
        <v>50</v>
      </c>
      <c r="C28" s="23">
        <f>SUM(C29:C30)</f>
        <v>61028.3</v>
      </c>
      <c r="D28" s="23">
        <f>SUM(D29:D30)</f>
        <v>63193.57</v>
      </c>
      <c r="E28" s="22">
        <f t="shared" si="2"/>
        <v>103.547976922182</v>
      </c>
      <c r="F28" s="113">
        <f t="shared" si="0"/>
        <v>2165.2699999999968</v>
      </c>
    </row>
    <row r="29" spans="1:6" ht="63.75" x14ac:dyDescent="0.25">
      <c r="A29" s="24" t="s">
        <v>193</v>
      </c>
      <c r="B29" s="25" t="s">
        <v>194</v>
      </c>
      <c r="C29" s="26">
        <v>54005.3</v>
      </c>
      <c r="D29" s="13">
        <v>55820.959999999999</v>
      </c>
      <c r="E29" s="26">
        <f t="shared" si="2"/>
        <v>103.36200335892958</v>
      </c>
      <c r="F29" s="113">
        <f t="shared" si="0"/>
        <v>1815.6599999999962</v>
      </c>
    </row>
    <row r="30" spans="1:6" ht="51" x14ac:dyDescent="0.25">
      <c r="A30" s="24" t="s">
        <v>196</v>
      </c>
      <c r="B30" s="25" t="s">
        <v>195</v>
      </c>
      <c r="C30" s="26">
        <v>7023</v>
      </c>
      <c r="D30" s="13">
        <v>7372.61</v>
      </c>
      <c r="E30" s="26">
        <f t="shared" si="2"/>
        <v>104.97807204898191</v>
      </c>
      <c r="F30" s="113">
        <f t="shared" si="0"/>
        <v>349.60999999999967</v>
      </c>
    </row>
    <row r="31" spans="1:6" ht="25.5" x14ac:dyDescent="0.25">
      <c r="A31" s="21" t="s">
        <v>51</v>
      </c>
      <c r="B31" s="28" t="s">
        <v>52</v>
      </c>
      <c r="C31" s="22">
        <f>SUM(C32:C33)</f>
        <v>5890</v>
      </c>
      <c r="D31" s="22">
        <f>SUM(D32:D33)</f>
        <v>6021.48</v>
      </c>
      <c r="E31" s="22">
        <f t="shared" si="2"/>
        <v>102.23225806451613</v>
      </c>
      <c r="F31" s="113">
        <f t="shared" si="0"/>
        <v>131.47999999999956</v>
      </c>
    </row>
    <row r="32" spans="1:6" ht="76.5" x14ac:dyDescent="0.25">
      <c r="A32" s="24" t="s">
        <v>53</v>
      </c>
      <c r="B32" s="25" t="s">
        <v>54</v>
      </c>
      <c r="C32" s="26">
        <v>5840</v>
      </c>
      <c r="D32" s="13">
        <v>5956.48</v>
      </c>
      <c r="E32" s="26">
        <f t="shared" si="2"/>
        <v>101.9945205479452</v>
      </c>
      <c r="F32" s="113">
        <f t="shared" si="0"/>
        <v>116.47999999999956</v>
      </c>
    </row>
    <row r="33" spans="1:6" ht="51" x14ac:dyDescent="0.25">
      <c r="A33" s="24" t="s">
        <v>210</v>
      </c>
      <c r="B33" s="25" t="s">
        <v>211</v>
      </c>
      <c r="C33" s="26">
        <v>50</v>
      </c>
      <c r="D33" s="34">
        <v>65</v>
      </c>
      <c r="E33" s="26">
        <f t="shared" si="2"/>
        <v>130</v>
      </c>
      <c r="F33" s="113">
        <f t="shared" si="0"/>
        <v>15</v>
      </c>
    </row>
    <row r="34" spans="1:6" ht="76.5" x14ac:dyDescent="0.25">
      <c r="A34" s="28" t="s">
        <v>55</v>
      </c>
      <c r="B34" s="28" t="s">
        <v>244</v>
      </c>
      <c r="C34" s="22">
        <f>SUM(C35)</f>
        <v>0.5</v>
      </c>
      <c r="D34" s="22">
        <f>SUM(D35)</f>
        <v>0.51</v>
      </c>
      <c r="E34" s="22">
        <f t="shared" si="2"/>
        <v>102</v>
      </c>
      <c r="F34" s="113">
        <f t="shared" si="0"/>
        <v>1.0000000000000009E-2</v>
      </c>
    </row>
    <row r="35" spans="1:6" ht="63.75" x14ac:dyDescent="0.25">
      <c r="A35" s="25" t="s">
        <v>56</v>
      </c>
      <c r="B35" s="25" t="s">
        <v>57</v>
      </c>
      <c r="C35" s="26">
        <v>0.5</v>
      </c>
      <c r="D35" s="13">
        <v>0.51</v>
      </c>
      <c r="E35" s="26">
        <f t="shared" si="2"/>
        <v>102</v>
      </c>
      <c r="F35" s="113">
        <f t="shared" si="0"/>
        <v>1.0000000000000009E-2</v>
      </c>
    </row>
    <row r="36" spans="1:6" ht="89.25" x14ac:dyDescent="0.25">
      <c r="A36" s="21" t="s">
        <v>58</v>
      </c>
      <c r="B36" s="6" t="s">
        <v>59</v>
      </c>
      <c r="C36" s="22">
        <f>SUM(C37)</f>
        <v>25973.4</v>
      </c>
      <c r="D36" s="22">
        <f t="shared" ref="D36" si="7">SUM(D37)</f>
        <v>27092.260000000002</v>
      </c>
      <c r="E36" s="22">
        <f t="shared" si="2"/>
        <v>104.30771481592706</v>
      </c>
      <c r="F36" s="113">
        <f t="shared" si="0"/>
        <v>1118.8600000000006</v>
      </c>
    </row>
    <row r="37" spans="1:6" ht="153" x14ac:dyDescent="0.25">
      <c r="A37" s="21" t="s">
        <v>60</v>
      </c>
      <c r="B37" s="67" t="s">
        <v>61</v>
      </c>
      <c r="C37" s="22">
        <f>SUM(C38+C41+C45)</f>
        <v>25973.4</v>
      </c>
      <c r="D37" s="22">
        <f>SUM(D38+D41+D45)</f>
        <v>27092.260000000002</v>
      </c>
      <c r="E37" s="22">
        <f t="shared" si="2"/>
        <v>104.30771481592706</v>
      </c>
      <c r="F37" s="113">
        <f t="shared" si="0"/>
        <v>1118.8600000000006</v>
      </c>
    </row>
    <row r="38" spans="1:6" ht="140.25" x14ac:dyDescent="0.25">
      <c r="A38" s="21" t="s">
        <v>62</v>
      </c>
      <c r="B38" s="28" t="s">
        <v>63</v>
      </c>
      <c r="C38" s="61">
        <f>SUM(C39:C40)</f>
        <v>18149</v>
      </c>
      <c r="D38" s="61">
        <f>SUM(D39:D40)</f>
        <v>19148.870000000003</v>
      </c>
      <c r="E38" s="22">
        <f t="shared" si="2"/>
        <v>105.50922915863134</v>
      </c>
      <c r="F38" s="113">
        <f t="shared" si="0"/>
        <v>999.87000000000262</v>
      </c>
    </row>
    <row r="39" spans="1:6" ht="165.75" x14ac:dyDescent="0.25">
      <c r="A39" s="24" t="s">
        <v>184</v>
      </c>
      <c r="B39" s="66" t="s">
        <v>189</v>
      </c>
      <c r="C39" s="26">
        <v>17174</v>
      </c>
      <c r="D39" s="34">
        <v>17908.740000000002</v>
      </c>
      <c r="E39" s="26">
        <f t="shared" si="2"/>
        <v>104.27821124956331</v>
      </c>
      <c r="F39" s="113">
        <f t="shared" si="0"/>
        <v>734.7400000000016</v>
      </c>
    </row>
    <row r="40" spans="1:6" ht="165.75" x14ac:dyDescent="0.25">
      <c r="A40" s="24" t="s">
        <v>185</v>
      </c>
      <c r="B40" s="66" t="s">
        <v>190</v>
      </c>
      <c r="C40" s="26">
        <v>975</v>
      </c>
      <c r="D40" s="34">
        <v>1240.1300000000001</v>
      </c>
      <c r="E40" s="26">
        <f t="shared" si="2"/>
        <v>127.19282051282053</v>
      </c>
      <c r="F40" s="113">
        <f t="shared" si="0"/>
        <v>265.13000000000011</v>
      </c>
    </row>
    <row r="41" spans="1:6" ht="64.5" x14ac:dyDescent="0.25">
      <c r="A41" s="21" t="s">
        <v>64</v>
      </c>
      <c r="B41" s="11" t="s">
        <v>65</v>
      </c>
      <c r="C41" s="22">
        <f>SUM(C42:C44)</f>
        <v>7797</v>
      </c>
      <c r="D41" s="22">
        <f t="shared" ref="D41" si="8">SUM(D42:D44)</f>
        <v>7911.13</v>
      </c>
      <c r="E41" s="22">
        <f t="shared" si="2"/>
        <v>101.46376811594203</v>
      </c>
      <c r="F41" s="113">
        <f t="shared" si="0"/>
        <v>114.13000000000011</v>
      </c>
    </row>
    <row r="42" spans="1:6" ht="153" x14ac:dyDescent="0.25">
      <c r="A42" s="24" t="s">
        <v>66</v>
      </c>
      <c r="B42" s="35" t="s">
        <v>197</v>
      </c>
      <c r="C42" s="26">
        <v>4900</v>
      </c>
      <c r="D42" s="13">
        <v>4893.3500000000004</v>
      </c>
      <c r="E42" s="26">
        <f t="shared" si="2"/>
        <v>99.864285714285728</v>
      </c>
      <c r="F42" s="113">
        <f t="shared" si="0"/>
        <v>-6.6499999999996362</v>
      </c>
    </row>
    <row r="43" spans="1:6" ht="127.5" x14ac:dyDescent="0.25">
      <c r="A43" s="24" t="s">
        <v>67</v>
      </c>
      <c r="B43" s="66" t="s">
        <v>198</v>
      </c>
      <c r="C43" s="26">
        <v>2275</v>
      </c>
      <c r="D43" s="13">
        <v>2391.16</v>
      </c>
      <c r="E43" s="26">
        <f t="shared" si="2"/>
        <v>105.10593406593406</v>
      </c>
      <c r="F43" s="113">
        <f t="shared" si="0"/>
        <v>116.15999999999985</v>
      </c>
    </row>
    <row r="44" spans="1:6" ht="102" x14ac:dyDescent="0.25">
      <c r="A44" s="24" t="s">
        <v>68</v>
      </c>
      <c r="B44" s="35" t="s">
        <v>199</v>
      </c>
      <c r="C44" s="26">
        <v>622</v>
      </c>
      <c r="D44" s="13">
        <v>626.62</v>
      </c>
      <c r="E44" s="26">
        <f t="shared" si="2"/>
        <v>100.7427652733119</v>
      </c>
      <c r="F44" s="113">
        <f t="shared" si="0"/>
        <v>4.6200000000000045</v>
      </c>
    </row>
    <row r="45" spans="1:6" ht="140.25" x14ac:dyDescent="0.25">
      <c r="A45" s="24" t="s">
        <v>306</v>
      </c>
      <c r="B45" s="35" t="s">
        <v>307</v>
      </c>
      <c r="C45" s="26">
        <v>27.4</v>
      </c>
      <c r="D45" s="34">
        <v>32.26</v>
      </c>
      <c r="E45" s="26">
        <f t="shared" si="2"/>
        <v>117.73722627737227</v>
      </c>
      <c r="F45" s="113">
        <f t="shared" si="0"/>
        <v>4.8599999999999994</v>
      </c>
    </row>
    <row r="46" spans="1:6" ht="51" x14ac:dyDescent="0.25">
      <c r="A46" s="21" t="s">
        <v>69</v>
      </c>
      <c r="B46" s="6" t="s">
        <v>70</v>
      </c>
      <c r="C46" s="22">
        <f t="shared" ref="C46:D46" si="9">SUM(C47)</f>
        <v>1128.52</v>
      </c>
      <c r="D46" s="22">
        <f t="shared" si="9"/>
        <v>1117.53</v>
      </c>
      <c r="E46" s="22">
        <f t="shared" si="2"/>
        <v>99.026158154042463</v>
      </c>
      <c r="F46" s="113">
        <f t="shared" si="0"/>
        <v>-10.990000000000009</v>
      </c>
    </row>
    <row r="47" spans="1:6" ht="38.25" x14ac:dyDescent="0.25">
      <c r="A47" s="21" t="s">
        <v>71</v>
      </c>
      <c r="B47" s="28" t="s">
        <v>72</v>
      </c>
      <c r="C47" s="22">
        <f>SUM(C48:C52)</f>
        <v>1128.52</v>
      </c>
      <c r="D47" s="22">
        <f>SUM(D48:D52)</f>
        <v>1117.53</v>
      </c>
      <c r="E47" s="22">
        <f t="shared" si="2"/>
        <v>99.026158154042463</v>
      </c>
      <c r="F47" s="113">
        <f t="shared" si="0"/>
        <v>-10.990000000000009</v>
      </c>
    </row>
    <row r="48" spans="1:6" ht="51" x14ac:dyDescent="0.25">
      <c r="A48" s="24" t="s">
        <v>73</v>
      </c>
      <c r="B48" s="25" t="s">
        <v>74</v>
      </c>
      <c r="C48" s="7">
        <v>435</v>
      </c>
      <c r="D48" s="13">
        <v>433.48</v>
      </c>
      <c r="E48" s="26">
        <f t="shared" si="2"/>
        <v>99.650574712643675</v>
      </c>
      <c r="F48" s="113">
        <f t="shared" si="0"/>
        <v>-1.5199999999999818</v>
      </c>
    </row>
    <row r="49" spans="1:6" ht="51" x14ac:dyDescent="0.25">
      <c r="A49" s="24" t="s">
        <v>75</v>
      </c>
      <c r="B49" s="25" t="s">
        <v>76</v>
      </c>
      <c r="C49" s="7">
        <v>26.1</v>
      </c>
      <c r="D49" s="13">
        <v>19.8</v>
      </c>
      <c r="E49" s="26">
        <f t="shared" si="2"/>
        <v>75.862068965517238</v>
      </c>
      <c r="F49" s="113">
        <f t="shared" si="0"/>
        <v>-6.3000000000000007</v>
      </c>
    </row>
    <row r="50" spans="1:6" ht="25.5" x14ac:dyDescent="0.25">
      <c r="A50" s="24" t="s">
        <v>77</v>
      </c>
      <c r="B50" s="25" t="s">
        <v>78</v>
      </c>
      <c r="C50" s="7">
        <v>87</v>
      </c>
      <c r="D50" s="13">
        <v>86.61</v>
      </c>
      <c r="E50" s="26">
        <f t="shared" si="2"/>
        <v>99.551724137931032</v>
      </c>
      <c r="F50" s="113">
        <f t="shared" si="0"/>
        <v>-0.39000000000000057</v>
      </c>
    </row>
    <row r="51" spans="1:6" ht="25.5" x14ac:dyDescent="0.25">
      <c r="A51" s="24" t="s">
        <v>79</v>
      </c>
      <c r="B51" s="25" t="s">
        <v>80</v>
      </c>
      <c r="C51" s="7">
        <v>580</v>
      </c>
      <c r="D51" s="13">
        <v>577.64</v>
      </c>
      <c r="E51" s="26">
        <f t="shared" si="2"/>
        <v>99.593103448275869</v>
      </c>
      <c r="F51" s="113">
        <f t="shared" si="0"/>
        <v>-2.3600000000000136</v>
      </c>
    </row>
    <row r="52" spans="1:6" ht="38.25" x14ac:dyDescent="0.25">
      <c r="A52" s="24" t="s">
        <v>329</v>
      </c>
      <c r="B52" s="25" t="s">
        <v>330</v>
      </c>
      <c r="C52" s="7">
        <v>0.42</v>
      </c>
      <c r="D52" s="13">
        <v>0</v>
      </c>
      <c r="E52" s="26">
        <f t="shared" si="2"/>
        <v>0</v>
      </c>
      <c r="F52" s="113">
        <f t="shared" si="0"/>
        <v>-0.42</v>
      </c>
    </row>
    <row r="53" spans="1:6" ht="51" x14ac:dyDescent="0.25">
      <c r="A53" s="21" t="s">
        <v>81</v>
      </c>
      <c r="B53" s="28" t="s">
        <v>82</v>
      </c>
      <c r="C53" s="22">
        <f>SUM(C54+C57)</f>
        <v>2114.4</v>
      </c>
      <c r="D53" s="22">
        <f>SUM(D54+D57)</f>
        <v>2167.63</v>
      </c>
      <c r="E53" s="22">
        <f t="shared" si="2"/>
        <v>102.51749905410517</v>
      </c>
      <c r="F53" s="113">
        <f t="shared" si="0"/>
        <v>53.230000000000018</v>
      </c>
    </row>
    <row r="54" spans="1:6" ht="25.5" x14ac:dyDescent="0.25">
      <c r="A54" s="21" t="s">
        <v>83</v>
      </c>
      <c r="B54" s="28" t="s">
        <v>84</v>
      </c>
      <c r="C54" s="22">
        <f>SUM(C55:C55)</f>
        <v>300</v>
      </c>
      <c r="D54" s="22">
        <f>SUM(D55:D55)</f>
        <v>340.94</v>
      </c>
      <c r="E54" s="22">
        <f t="shared" si="2"/>
        <v>113.64666666666666</v>
      </c>
      <c r="F54" s="113">
        <f t="shared" si="0"/>
        <v>40.94</v>
      </c>
    </row>
    <row r="55" spans="1:6" ht="25.5" x14ac:dyDescent="0.25">
      <c r="A55" s="21" t="s">
        <v>85</v>
      </c>
      <c r="B55" s="28" t="s">
        <v>86</v>
      </c>
      <c r="C55" s="22">
        <f>SUM(C56:C56)</f>
        <v>300</v>
      </c>
      <c r="D55" s="22">
        <f>SUM(D56:D56)</f>
        <v>340.94</v>
      </c>
      <c r="E55" s="22">
        <f t="shared" si="2"/>
        <v>113.64666666666666</v>
      </c>
      <c r="F55" s="113">
        <f t="shared" si="0"/>
        <v>40.94</v>
      </c>
    </row>
    <row r="56" spans="1:6" ht="76.5" x14ac:dyDescent="0.25">
      <c r="A56" s="24" t="s">
        <v>87</v>
      </c>
      <c r="B56" s="35" t="s">
        <v>200</v>
      </c>
      <c r="C56" s="26">
        <v>300</v>
      </c>
      <c r="D56" s="13">
        <v>340.94</v>
      </c>
      <c r="E56" s="26">
        <f t="shared" si="2"/>
        <v>113.64666666666666</v>
      </c>
      <c r="F56" s="113">
        <f t="shared" si="0"/>
        <v>40.94</v>
      </c>
    </row>
    <row r="57" spans="1:6" ht="25.5" x14ac:dyDescent="0.25">
      <c r="A57" s="21" t="s">
        <v>89</v>
      </c>
      <c r="B57" s="28" t="s">
        <v>90</v>
      </c>
      <c r="C57" s="22">
        <f>SUM(C58+C59)</f>
        <v>1814.4</v>
      </c>
      <c r="D57" s="22">
        <f t="shared" ref="D57" si="10">SUM(D58+D59)</f>
        <v>1826.69</v>
      </c>
      <c r="E57" s="22">
        <f t="shared" si="2"/>
        <v>100.67735890652557</v>
      </c>
      <c r="F57" s="113">
        <f t="shared" si="0"/>
        <v>12.289999999999964</v>
      </c>
    </row>
    <row r="58" spans="1:6" ht="63.75" x14ac:dyDescent="0.25">
      <c r="A58" s="24" t="s">
        <v>91</v>
      </c>
      <c r="B58" s="25" t="s">
        <v>245</v>
      </c>
      <c r="C58" s="26">
        <v>17</v>
      </c>
      <c r="D58" s="13">
        <v>26.64</v>
      </c>
      <c r="E58" s="26">
        <f t="shared" si="2"/>
        <v>156.70588235294119</v>
      </c>
      <c r="F58" s="113">
        <f t="shared" si="0"/>
        <v>9.64</v>
      </c>
    </row>
    <row r="59" spans="1:6" ht="63.75" x14ac:dyDescent="0.25">
      <c r="A59" s="21" t="s">
        <v>92</v>
      </c>
      <c r="B59" s="28" t="s">
        <v>93</v>
      </c>
      <c r="C59" s="22">
        <f>SUM(C60:C61)</f>
        <v>1797.4</v>
      </c>
      <c r="D59" s="22">
        <f>SUM(D60:D61)</f>
        <v>1800.05</v>
      </c>
      <c r="E59" s="22">
        <f t="shared" si="2"/>
        <v>100.14743518415489</v>
      </c>
      <c r="F59" s="113">
        <f t="shared" si="0"/>
        <v>2.6499999999998636</v>
      </c>
    </row>
    <row r="60" spans="1:6" ht="63.75" x14ac:dyDescent="0.25">
      <c r="A60" s="24" t="s">
        <v>94</v>
      </c>
      <c r="B60" s="36" t="s">
        <v>201</v>
      </c>
      <c r="C60" s="26">
        <v>1797.4</v>
      </c>
      <c r="D60" s="26">
        <v>1796.85</v>
      </c>
      <c r="E60" s="26">
        <f t="shared" si="2"/>
        <v>99.969400244798038</v>
      </c>
      <c r="F60" s="113">
        <f t="shared" si="0"/>
        <v>-0.5500000000001819</v>
      </c>
    </row>
    <row r="61" spans="1:6" ht="63.75" x14ac:dyDescent="0.25">
      <c r="A61" s="24" t="s">
        <v>95</v>
      </c>
      <c r="B61" s="36" t="s">
        <v>201</v>
      </c>
      <c r="C61" s="26">
        <v>0</v>
      </c>
      <c r="D61" s="26">
        <v>3.2</v>
      </c>
      <c r="E61" s="22"/>
      <c r="F61" s="113">
        <f t="shared" si="0"/>
        <v>3.2</v>
      </c>
    </row>
    <row r="62" spans="1:6" ht="51" x14ac:dyDescent="0.25">
      <c r="A62" s="21" t="s">
        <v>96</v>
      </c>
      <c r="B62" s="28" t="s">
        <v>97</v>
      </c>
      <c r="C62" s="22">
        <f>SUM(C69+C66+C63+C65)</f>
        <v>4329.28</v>
      </c>
      <c r="D62" s="22">
        <f>SUM(D69+D66+D63+D65)</f>
        <v>4528</v>
      </c>
      <c r="E62" s="22">
        <f t="shared" si="2"/>
        <v>104.59013969990392</v>
      </c>
      <c r="F62" s="113">
        <f t="shared" si="0"/>
        <v>198.72000000000025</v>
      </c>
    </row>
    <row r="63" spans="1:6" x14ac:dyDescent="0.25">
      <c r="A63" s="24" t="s">
        <v>98</v>
      </c>
      <c r="B63" s="28" t="s">
        <v>99</v>
      </c>
      <c r="C63" s="22">
        <f>SUM(C64)</f>
        <v>124.58</v>
      </c>
      <c r="D63" s="22">
        <f t="shared" ref="D63" si="11">SUM(D64)</f>
        <v>129.36000000000001</v>
      </c>
      <c r="E63" s="22">
        <f t="shared" si="2"/>
        <v>103.83689195697545</v>
      </c>
      <c r="F63" s="113">
        <f t="shared" si="0"/>
        <v>4.7800000000000153</v>
      </c>
    </row>
    <row r="64" spans="1:6" ht="38.25" x14ac:dyDescent="0.25">
      <c r="A64" s="24" t="s">
        <v>100</v>
      </c>
      <c r="B64" s="25" t="s">
        <v>101</v>
      </c>
      <c r="C64" s="26">
        <v>124.58</v>
      </c>
      <c r="D64" s="13">
        <v>129.36000000000001</v>
      </c>
      <c r="E64" s="26">
        <f t="shared" ref="E64:E145" si="12">SUM(D64*100/C64)</f>
        <v>103.83689195697545</v>
      </c>
      <c r="F64" s="113">
        <f t="shared" si="0"/>
        <v>4.7800000000000153</v>
      </c>
    </row>
    <row r="65" spans="1:6" ht="153" x14ac:dyDescent="0.25">
      <c r="A65" s="24" t="s">
        <v>292</v>
      </c>
      <c r="B65" s="25" t="s">
        <v>293</v>
      </c>
      <c r="C65" s="26">
        <v>20.7</v>
      </c>
      <c r="D65" s="34">
        <v>20.7</v>
      </c>
      <c r="E65" s="26">
        <f t="shared" si="12"/>
        <v>100</v>
      </c>
      <c r="F65" s="113">
        <f t="shared" si="0"/>
        <v>0</v>
      </c>
    </row>
    <row r="66" spans="1:6" ht="153" x14ac:dyDescent="0.25">
      <c r="A66" s="21" t="s">
        <v>187</v>
      </c>
      <c r="B66" s="68" t="s">
        <v>202</v>
      </c>
      <c r="C66" s="22">
        <f>SUM(C67:C68)</f>
        <v>2504</v>
      </c>
      <c r="D66" s="22">
        <f t="shared" ref="D66" si="13">SUM(D67:D68)</f>
        <v>2599.2800000000002</v>
      </c>
      <c r="E66" s="22">
        <f t="shared" si="12"/>
        <v>103.80511182108627</v>
      </c>
      <c r="F66" s="113">
        <f t="shared" si="0"/>
        <v>95.2800000000002</v>
      </c>
    </row>
    <row r="67" spans="1:6" ht="178.5" x14ac:dyDescent="0.25">
      <c r="A67" s="24" t="s">
        <v>102</v>
      </c>
      <c r="B67" s="37" t="s">
        <v>203</v>
      </c>
      <c r="C67" s="26">
        <v>2465</v>
      </c>
      <c r="D67" s="13">
        <v>2560.25</v>
      </c>
      <c r="E67" s="26">
        <f t="shared" si="12"/>
        <v>103.86409736308316</v>
      </c>
      <c r="F67" s="113">
        <f t="shared" si="0"/>
        <v>95.25</v>
      </c>
    </row>
    <row r="68" spans="1:6" ht="178.5" x14ac:dyDescent="0.25">
      <c r="A68" s="24" t="s">
        <v>103</v>
      </c>
      <c r="B68" s="37" t="s">
        <v>204</v>
      </c>
      <c r="C68" s="26">
        <v>39</v>
      </c>
      <c r="D68" s="13">
        <v>39.03</v>
      </c>
      <c r="E68" s="26">
        <f t="shared" si="12"/>
        <v>100.07692307692308</v>
      </c>
      <c r="F68" s="113">
        <f t="shared" si="0"/>
        <v>3.0000000000001137E-2</v>
      </c>
    </row>
    <row r="69" spans="1:6" ht="51" x14ac:dyDescent="0.25">
      <c r="A69" s="21" t="s">
        <v>104</v>
      </c>
      <c r="B69" s="28" t="s">
        <v>105</v>
      </c>
      <c r="C69" s="22">
        <f>SUM(C70)</f>
        <v>1680</v>
      </c>
      <c r="D69" s="22">
        <f>SUM(D70)</f>
        <v>1778.66</v>
      </c>
      <c r="E69" s="22">
        <f t="shared" si="12"/>
        <v>105.87261904761905</v>
      </c>
      <c r="F69" s="113">
        <f t="shared" ref="F69:F133" si="14">D69-C69</f>
        <v>98.660000000000082</v>
      </c>
    </row>
    <row r="70" spans="1:6" ht="76.5" x14ac:dyDescent="0.25">
      <c r="A70" s="24" t="s">
        <v>106</v>
      </c>
      <c r="B70" s="25" t="s">
        <v>107</v>
      </c>
      <c r="C70" s="26">
        <v>1680</v>
      </c>
      <c r="D70" s="34">
        <v>1778.66</v>
      </c>
      <c r="E70" s="26">
        <f t="shared" si="12"/>
        <v>105.87261904761905</v>
      </c>
      <c r="F70" s="113">
        <f t="shared" si="14"/>
        <v>98.660000000000082</v>
      </c>
    </row>
    <row r="71" spans="1:6" ht="25.5" x14ac:dyDescent="0.25">
      <c r="A71" s="21" t="s">
        <v>108</v>
      </c>
      <c r="B71" s="28" t="s">
        <v>109</v>
      </c>
      <c r="C71" s="22">
        <f>SUM(C72+C73+C74+C75+C76+C79+C81+C82+C83+C84+C85+C88+C89)</f>
        <v>3837</v>
      </c>
      <c r="D71" s="22">
        <f>SUM(D72+D73+D74+D75+D76+D79+D81+D82+D83+D84+D85+D88+D89)</f>
        <v>3965.0699999999997</v>
      </c>
      <c r="E71" s="22">
        <f t="shared" si="12"/>
        <v>103.3377638780297</v>
      </c>
      <c r="F71" s="113">
        <f t="shared" si="14"/>
        <v>128.06999999999971</v>
      </c>
    </row>
    <row r="72" spans="1:6" ht="191.25" x14ac:dyDescent="0.25">
      <c r="A72" s="24" t="s">
        <v>110</v>
      </c>
      <c r="B72" s="25" t="s">
        <v>246</v>
      </c>
      <c r="C72" s="26">
        <v>74</v>
      </c>
      <c r="D72" s="13">
        <v>88.28</v>
      </c>
      <c r="E72" s="26">
        <f t="shared" si="12"/>
        <v>119.29729729729729</v>
      </c>
      <c r="F72" s="113">
        <f t="shared" si="14"/>
        <v>14.280000000000001</v>
      </c>
    </row>
    <row r="73" spans="1:6" ht="102" x14ac:dyDescent="0.25">
      <c r="A73" s="24" t="s">
        <v>111</v>
      </c>
      <c r="B73" s="25" t="s">
        <v>112</v>
      </c>
      <c r="C73" s="26">
        <v>15</v>
      </c>
      <c r="D73" s="13">
        <v>19.829999999999998</v>
      </c>
      <c r="E73" s="26">
        <f t="shared" si="12"/>
        <v>132.19999999999999</v>
      </c>
      <c r="F73" s="113">
        <f t="shared" si="14"/>
        <v>4.8299999999999983</v>
      </c>
    </row>
    <row r="74" spans="1:6" ht="105.75" customHeight="1" x14ac:dyDescent="0.25">
      <c r="A74" s="24" t="s">
        <v>113</v>
      </c>
      <c r="B74" s="25" t="s">
        <v>114</v>
      </c>
      <c r="C74" s="26">
        <v>100</v>
      </c>
      <c r="D74" s="34">
        <v>89.5</v>
      </c>
      <c r="E74" s="26">
        <f t="shared" si="12"/>
        <v>89.5</v>
      </c>
      <c r="F74" s="113">
        <f t="shared" si="14"/>
        <v>-10.5</v>
      </c>
    </row>
    <row r="75" spans="1:6" ht="102" x14ac:dyDescent="0.25">
      <c r="A75" s="24" t="s">
        <v>116</v>
      </c>
      <c r="B75" s="38" t="s">
        <v>205</v>
      </c>
      <c r="C75" s="26">
        <v>10</v>
      </c>
      <c r="D75" s="34">
        <v>10</v>
      </c>
      <c r="E75" s="26">
        <f t="shared" si="12"/>
        <v>100</v>
      </c>
      <c r="F75" s="113">
        <f t="shared" si="14"/>
        <v>0</v>
      </c>
    </row>
    <row r="76" spans="1:6" ht="54" x14ac:dyDescent="0.25">
      <c r="A76" s="32" t="s">
        <v>269</v>
      </c>
      <c r="B76" s="86" t="s">
        <v>206</v>
      </c>
      <c r="C76" s="87">
        <f>SUM(C77:C78)</f>
        <v>22.5</v>
      </c>
      <c r="D76" s="87">
        <f>SUM(D77:D78)</f>
        <v>23.5</v>
      </c>
      <c r="E76" s="87">
        <f>SUM(E77:E78)</f>
        <v>204.76190476190476</v>
      </c>
      <c r="F76" s="113">
        <f t="shared" si="14"/>
        <v>1</v>
      </c>
    </row>
    <row r="77" spans="1:6" ht="51" x14ac:dyDescent="0.25">
      <c r="A77" s="24" t="s">
        <v>261</v>
      </c>
      <c r="B77" s="37" t="s">
        <v>206</v>
      </c>
      <c r="C77" s="7">
        <v>1.5</v>
      </c>
      <c r="D77" s="7">
        <v>1.5</v>
      </c>
      <c r="E77" s="26">
        <f t="shared" si="12"/>
        <v>100</v>
      </c>
      <c r="F77" s="113">
        <f t="shared" si="14"/>
        <v>0</v>
      </c>
    </row>
    <row r="78" spans="1:6" ht="51" x14ac:dyDescent="0.25">
      <c r="A78" s="24" t="s">
        <v>188</v>
      </c>
      <c r="B78" s="37" t="s">
        <v>206</v>
      </c>
      <c r="C78" s="7">
        <v>21</v>
      </c>
      <c r="D78" s="7">
        <v>22</v>
      </c>
      <c r="E78" s="26">
        <f t="shared" si="12"/>
        <v>104.76190476190476</v>
      </c>
      <c r="F78" s="113">
        <f t="shared" si="14"/>
        <v>1</v>
      </c>
    </row>
    <row r="79" spans="1:6" ht="45" customHeight="1" x14ac:dyDescent="0.25">
      <c r="A79" s="32" t="s">
        <v>271</v>
      </c>
      <c r="B79" s="88" t="s">
        <v>121</v>
      </c>
      <c r="C79" s="87">
        <f>SUM(C80)</f>
        <v>200</v>
      </c>
      <c r="D79" s="87">
        <f>SUM(D80)</f>
        <v>265.41000000000003</v>
      </c>
      <c r="E79" s="50">
        <f t="shared" si="12"/>
        <v>132.70500000000001</v>
      </c>
      <c r="F79" s="113">
        <f t="shared" si="14"/>
        <v>65.410000000000025</v>
      </c>
    </row>
    <row r="80" spans="1:6" ht="38.25" x14ac:dyDescent="0.25">
      <c r="A80" s="24" t="s">
        <v>120</v>
      </c>
      <c r="B80" s="25" t="s">
        <v>121</v>
      </c>
      <c r="C80" s="26">
        <v>200</v>
      </c>
      <c r="D80" s="34">
        <v>265.41000000000003</v>
      </c>
      <c r="E80" s="26">
        <f t="shared" si="12"/>
        <v>132.70500000000001</v>
      </c>
      <c r="F80" s="113">
        <f t="shared" si="14"/>
        <v>65.410000000000025</v>
      </c>
    </row>
    <row r="81" spans="1:6" ht="89.25" x14ac:dyDescent="0.25">
      <c r="A81" s="24" t="s">
        <v>122</v>
      </c>
      <c r="B81" s="25" t="s">
        <v>123</v>
      </c>
      <c r="C81" s="26">
        <v>900</v>
      </c>
      <c r="D81" s="34">
        <v>964.33</v>
      </c>
      <c r="E81" s="26">
        <f t="shared" si="12"/>
        <v>107.14777777777778</v>
      </c>
      <c r="F81" s="113">
        <f t="shared" si="14"/>
        <v>64.330000000000041</v>
      </c>
    </row>
    <row r="82" spans="1:6" ht="38.25" x14ac:dyDescent="0.25">
      <c r="A82" s="24" t="s">
        <v>242</v>
      </c>
      <c r="B82" s="24" t="s">
        <v>243</v>
      </c>
      <c r="C82" s="26">
        <v>49</v>
      </c>
      <c r="D82" s="34">
        <v>53.37</v>
      </c>
      <c r="E82" s="26">
        <f t="shared" si="12"/>
        <v>108.91836734693878</v>
      </c>
      <c r="F82" s="113">
        <f t="shared" si="14"/>
        <v>4.3699999999999974</v>
      </c>
    </row>
    <row r="83" spans="1:6" ht="89.25" x14ac:dyDescent="0.25">
      <c r="A83" s="24" t="s">
        <v>289</v>
      </c>
      <c r="B83" s="25" t="s">
        <v>290</v>
      </c>
      <c r="C83" s="26">
        <v>26</v>
      </c>
      <c r="D83" s="34">
        <v>26.1</v>
      </c>
      <c r="E83" s="26">
        <f t="shared" si="12"/>
        <v>100.38461538461539</v>
      </c>
      <c r="F83" s="113">
        <f t="shared" si="14"/>
        <v>0.10000000000000142</v>
      </c>
    </row>
    <row r="84" spans="1:6" ht="63.75" x14ac:dyDescent="0.25">
      <c r="A84" s="24" t="s">
        <v>248</v>
      </c>
      <c r="B84" s="25" t="s">
        <v>124</v>
      </c>
      <c r="C84" s="26">
        <v>1.7</v>
      </c>
      <c r="D84" s="13">
        <v>1.72</v>
      </c>
      <c r="E84" s="26">
        <f t="shared" si="12"/>
        <v>101.17647058823529</v>
      </c>
      <c r="F84" s="113">
        <f t="shared" si="14"/>
        <v>2.0000000000000018E-2</v>
      </c>
    </row>
    <row r="85" spans="1:6" ht="162" x14ac:dyDescent="0.25">
      <c r="A85" s="32" t="s">
        <v>249</v>
      </c>
      <c r="B85" s="88" t="s">
        <v>272</v>
      </c>
      <c r="C85" s="50">
        <f>SUM(C86:C87)</f>
        <v>100</v>
      </c>
      <c r="D85" s="50">
        <f>SUM(D86:D87)</f>
        <v>116.52000000000001</v>
      </c>
      <c r="E85" s="50">
        <f t="shared" si="12"/>
        <v>116.52000000000002</v>
      </c>
      <c r="F85" s="113">
        <f t="shared" si="14"/>
        <v>16.52000000000001</v>
      </c>
    </row>
    <row r="86" spans="1:6" ht="140.25" x14ac:dyDescent="0.25">
      <c r="A86" s="24" t="s">
        <v>128</v>
      </c>
      <c r="B86" s="25" t="s">
        <v>272</v>
      </c>
      <c r="C86" s="26">
        <v>100</v>
      </c>
      <c r="D86" s="34">
        <v>116.4</v>
      </c>
      <c r="E86" s="26">
        <f t="shared" si="12"/>
        <v>116.4</v>
      </c>
      <c r="F86" s="113">
        <f t="shared" si="14"/>
        <v>16.400000000000006</v>
      </c>
    </row>
    <row r="87" spans="1:6" s="19" customFormat="1" ht="140.25" x14ac:dyDescent="0.25">
      <c r="A87" s="24" t="s">
        <v>343</v>
      </c>
      <c r="B87" s="25" t="s">
        <v>272</v>
      </c>
      <c r="C87" s="26">
        <v>0</v>
      </c>
      <c r="D87" s="34">
        <v>0.12</v>
      </c>
      <c r="E87" s="26">
        <v>0</v>
      </c>
      <c r="F87" s="113">
        <f t="shared" ref="F87" si="15">D87-C87</f>
        <v>0.12</v>
      </c>
    </row>
    <row r="88" spans="1:6" ht="89.25" x14ac:dyDescent="0.25">
      <c r="A88" s="24" t="s">
        <v>129</v>
      </c>
      <c r="B88" s="25" t="s">
        <v>130</v>
      </c>
      <c r="C88" s="26">
        <v>18.3</v>
      </c>
      <c r="D88" s="34">
        <v>17.28</v>
      </c>
      <c r="E88" s="26">
        <f t="shared" si="12"/>
        <v>94.426229508196712</v>
      </c>
      <c r="F88" s="113">
        <f t="shared" si="14"/>
        <v>-1.0199999999999996</v>
      </c>
    </row>
    <row r="89" spans="1:6" ht="76.5" x14ac:dyDescent="0.25">
      <c r="A89" s="21" t="s">
        <v>131</v>
      </c>
      <c r="B89" s="28" t="s">
        <v>132</v>
      </c>
      <c r="C89" s="22">
        <f>SUM(C91:C99)</f>
        <v>2320.5</v>
      </c>
      <c r="D89" s="22">
        <f>SUM(D91:D99)</f>
        <v>2289.2299999999996</v>
      </c>
      <c r="E89" s="22">
        <f t="shared" si="12"/>
        <v>98.652445593622033</v>
      </c>
      <c r="F89" s="113">
        <f t="shared" si="14"/>
        <v>-31.270000000000437</v>
      </c>
    </row>
    <row r="90" spans="1:6" ht="25.5" x14ac:dyDescent="0.25">
      <c r="A90" s="24"/>
      <c r="B90" s="25" t="s">
        <v>133</v>
      </c>
      <c r="C90" s="26"/>
      <c r="D90" s="13"/>
      <c r="E90" s="26"/>
      <c r="F90" s="113">
        <f t="shared" si="14"/>
        <v>0</v>
      </c>
    </row>
    <row r="91" spans="1:6" x14ac:dyDescent="0.25">
      <c r="A91" s="24" t="s">
        <v>273</v>
      </c>
      <c r="B91" s="25"/>
      <c r="C91" s="26">
        <v>36</v>
      </c>
      <c r="D91" s="34">
        <v>36</v>
      </c>
      <c r="E91" s="26">
        <f t="shared" si="12"/>
        <v>100</v>
      </c>
      <c r="F91" s="113">
        <f t="shared" si="14"/>
        <v>0</v>
      </c>
    </row>
    <row r="92" spans="1:6" x14ac:dyDescent="0.25">
      <c r="A92" s="24" t="s">
        <v>134</v>
      </c>
      <c r="B92" s="25"/>
      <c r="C92" s="26">
        <v>48</v>
      </c>
      <c r="D92" s="34">
        <v>61.97</v>
      </c>
      <c r="E92" s="26">
        <f t="shared" si="12"/>
        <v>129.10416666666666</v>
      </c>
      <c r="F92" s="113">
        <f t="shared" si="14"/>
        <v>13.969999999999999</v>
      </c>
    </row>
    <row r="93" spans="1:6" x14ac:dyDescent="0.25">
      <c r="A93" s="24" t="s">
        <v>135</v>
      </c>
      <c r="B93" s="25"/>
      <c r="C93" s="26">
        <v>585</v>
      </c>
      <c r="D93" s="34">
        <v>567.67999999999995</v>
      </c>
      <c r="E93" s="26">
        <f t="shared" si="12"/>
        <v>97.039316239316221</v>
      </c>
      <c r="F93" s="113">
        <f t="shared" si="14"/>
        <v>-17.32000000000005</v>
      </c>
    </row>
    <row r="94" spans="1:6" x14ac:dyDescent="0.25">
      <c r="A94" s="24" t="s">
        <v>241</v>
      </c>
      <c r="B94" s="25"/>
      <c r="C94" s="26">
        <v>46</v>
      </c>
      <c r="D94" s="34">
        <v>55.5</v>
      </c>
      <c r="E94" s="26">
        <f t="shared" si="12"/>
        <v>120.65217391304348</v>
      </c>
      <c r="F94" s="113">
        <f t="shared" si="14"/>
        <v>9.5</v>
      </c>
    </row>
    <row r="95" spans="1:6" x14ac:dyDescent="0.25">
      <c r="A95" s="24" t="s">
        <v>136</v>
      </c>
      <c r="B95" s="25"/>
      <c r="C95" s="26">
        <v>250</v>
      </c>
      <c r="D95" s="34">
        <v>258.10000000000002</v>
      </c>
      <c r="E95" s="26">
        <f t="shared" si="12"/>
        <v>103.24000000000001</v>
      </c>
      <c r="F95" s="113">
        <f t="shared" si="14"/>
        <v>8.1000000000000227</v>
      </c>
    </row>
    <row r="96" spans="1:6" x14ac:dyDescent="0.25">
      <c r="A96" s="24" t="s">
        <v>212</v>
      </c>
      <c r="B96" s="25"/>
      <c r="C96" s="26">
        <v>3.5</v>
      </c>
      <c r="D96" s="34">
        <v>4.5</v>
      </c>
      <c r="E96" s="26">
        <f t="shared" si="12"/>
        <v>128.57142857142858</v>
      </c>
      <c r="F96" s="113">
        <f t="shared" si="14"/>
        <v>1</v>
      </c>
    </row>
    <row r="97" spans="1:6" x14ac:dyDescent="0.25">
      <c r="A97" s="24" t="s">
        <v>137</v>
      </c>
      <c r="B97" s="25"/>
      <c r="C97" s="26">
        <v>1338</v>
      </c>
      <c r="D97" s="13">
        <v>1314.57</v>
      </c>
      <c r="E97" s="26">
        <f t="shared" si="12"/>
        <v>98.24887892376681</v>
      </c>
      <c r="F97" s="113">
        <f t="shared" si="14"/>
        <v>-23.430000000000064</v>
      </c>
    </row>
    <row r="98" spans="1:6" x14ac:dyDescent="0.25">
      <c r="A98" s="24" t="s">
        <v>213</v>
      </c>
      <c r="B98" s="25"/>
      <c r="C98" s="26">
        <v>14</v>
      </c>
      <c r="D98" s="34">
        <v>-19.09</v>
      </c>
      <c r="E98" s="26">
        <f t="shared" si="12"/>
        <v>-136.35714285714286</v>
      </c>
      <c r="F98" s="113">
        <f t="shared" si="14"/>
        <v>-33.090000000000003</v>
      </c>
    </row>
    <row r="99" spans="1:6" x14ac:dyDescent="0.25">
      <c r="A99" s="24" t="s">
        <v>319</v>
      </c>
      <c r="B99" s="25"/>
      <c r="C99" s="26">
        <v>0</v>
      </c>
      <c r="D99" s="34">
        <v>10</v>
      </c>
      <c r="E99" s="26"/>
      <c r="F99" s="113">
        <f t="shared" si="14"/>
        <v>10</v>
      </c>
    </row>
    <row r="100" spans="1:6" ht="25.5" x14ac:dyDescent="0.25">
      <c r="A100" s="28" t="s">
        <v>138</v>
      </c>
      <c r="B100" s="28" t="s">
        <v>139</v>
      </c>
      <c r="C100" s="22">
        <f>SUM(C101)</f>
        <v>0</v>
      </c>
      <c r="D100" s="22">
        <f t="shared" ref="D100" si="16">SUM(D101)</f>
        <v>0</v>
      </c>
      <c r="E100" s="22"/>
      <c r="F100" s="113">
        <f t="shared" si="14"/>
        <v>0</v>
      </c>
    </row>
    <row r="101" spans="1:6" x14ac:dyDescent="0.25">
      <c r="A101" s="25" t="s">
        <v>143</v>
      </c>
      <c r="B101" s="25" t="s">
        <v>141</v>
      </c>
      <c r="C101" s="26">
        <v>0</v>
      </c>
      <c r="D101" s="34">
        <v>0</v>
      </c>
      <c r="E101" s="26"/>
      <c r="F101" s="113">
        <f t="shared" si="14"/>
        <v>0</v>
      </c>
    </row>
    <row r="102" spans="1:6" ht="26.25" x14ac:dyDescent="0.25">
      <c r="A102" s="62" t="s">
        <v>149</v>
      </c>
      <c r="B102" s="74" t="s">
        <v>150</v>
      </c>
      <c r="C102" s="29">
        <f>SUM(C103+C160+C162+C165)</f>
        <v>762693.94</v>
      </c>
      <c r="D102" s="29">
        <f>SUM(D103+D160+D162+D165)</f>
        <v>738606.54203000001</v>
      </c>
      <c r="E102" s="22">
        <f t="shared" si="12"/>
        <v>96.841800267876778</v>
      </c>
      <c r="F102" s="113">
        <f t="shared" si="14"/>
        <v>-24087.397969999933</v>
      </c>
    </row>
    <row r="103" spans="1:6" ht="51" x14ac:dyDescent="0.25">
      <c r="A103" s="24" t="s">
        <v>151</v>
      </c>
      <c r="B103" s="21" t="s">
        <v>152</v>
      </c>
      <c r="C103" s="23">
        <f>SUM(C104+C106+C132+C145)</f>
        <v>758976.1</v>
      </c>
      <c r="D103" s="23">
        <f>SUM(D104+D106+D132+D145)</f>
        <v>738509.16711000004</v>
      </c>
      <c r="E103" s="22">
        <f t="shared" si="12"/>
        <v>97.303349487553049</v>
      </c>
      <c r="F103" s="113">
        <f t="shared" si="14"/>
        <v>-20466.932889999938</v>
      </c>
    </row>
    <row r="104" spans="1:6" x14ac:dyDescent="0.25">
      <c r="A104" s="30" t="s">
        <v>153</v>
      </c>
      <c r="B104" s="21" t="s">
        <v>154</v>
      </c>
      <c r="C104" s="31">
        <f>SUM(C105)</f>
        <v>7452</v>
      </c>
      <c r="D104" s="31">
        <f>SUM(D105)</f>
        <v>7452</v>
      </c>
      <c r="E104" s="22">
        <f t="shared" si="12"/>
        <v>100</v>
      </c>
      <c r="F104" s="113">
        <f t="shared" si="14"/>
        <v>0</v>
      </c>
    </row>
    <row r="105" spans="1:6" ht="38.25" x14ac:dyDescent="0.25">
      <c r="A105" s="20" t="s">
        <v>155</v>
      </c>
      <c r="B105" s="24" t="s">
        <v>156</v>
      </c>
      <c r="C105" s="27">
        <v>7452</v>
      </c>
      <c r="D105" s="102">
        <v>7452</v>
      </c>
      <c r="E105" s="26">
        <f t="shared" si="12"/>
        <v>100</v>
      </c>
      <c r="F105" s="113">
        <f t="shared" si="14"/>
        <v>0</v>
      </c>
    </row>
    <row r="106" spans="1:6" x14ac:dyDescent="0.25">
      <c r="A106" s="30" t="s">
        <v>157</v>
      </c>
      <c r="B106" s="21" t="s">
        <v>158</v>
      </c>
      <c r="C106" s="22">
        <f>SUM(C107+C112+C115+C116+C117+C118+C108)</f>
        <v>345243.8</v>
      </c>
      <c r="D106" s="22">
        <f>SUM(D107+D112+D115+D116+D117+D118+D108)</f>
        <v>332002.61703999998</v>
      </c>
      <c r="E106" s="22">
        <f t="shared" si="12"/>
        <v>96.164686242012166</v>
      </c>
      <c r="F106" s="113">
        <f t="shared" si="14"/>
        <v>-13241.182960000006</v>
      </c>
    </row>
    <row r="107" spans="1:6" ht="76.5" x14ac:dyDescent="0.25">
      <c r="A107" s="20" t="s">
        <v>250</v>
      </c>
      <c r="B107" s="24" t="s">
        <v>251</v>
      </c>
      <c r="C107" s="26">
        <v>591.70000000000005</v>
      </c>
      <c r="D107" s="26">
        <v>591.70000000000005</v>
      </c>
      <c r="E107" s="26">
        <f t="shared" si="12"/>
        <v>100</v>
      </c>
      <c r="F107" s="113">
        <f t="shared" si="14"/>
        <v>0</v>
      </c>
    </row>
    <row r="108" spans="1:6" ht="38.25" x14ac:dyDescent="0.25">
      <c r="A108" s="30" t="s">
        <v>331</v>
      </c>
      <c r="B108" s="21" t="s">
        <v>332</v>
      </c>
      <c r="C108" s="22">
        <f>SUM(C109:C111)</f>
        <v>3204.4</v>
      </c>
      <c r="D108" s="22">
        <f>SUM(D109:D111)</f>
        <v>3204.4</v>
      </c>
      <c r="E108" s="22">
        <f t="shared" ref="E108:E109" si="17">SUM(D108*100/C108)</f>
        <v>100</v>
      </c>
      <c r="F108" s="113">
        <f t="shared" si="14"/>
        <v>0</v>
      </c>
    </row>
    <row r="109" spans="1:6" ht="89.25" x14ac:dyDescent="0.25">
      <c r="A109" s="44" t="s">
        <v>324</v>
      </c>
      <c r="B109" s="81" t="s">
        <v>295</v>
      </c>
      <c r="C109" s="26">
        <v>953</v>
      </c>
      <c r="D109" s="26">
        <v>953</v>
      </c>
      <c r="E109" s="26">
        <f t="shared" si="17"/>
        <v>100</v>
      </c>
      <c r="F109" s="113">
        <f t="shared" si="14"/>
        <v>0</v>
      </c>
    </row>
    <row r="110" spans="1:6" ht="178.5" x14ac:dyDescent="0.25">
      <c r="A110" s="20" t="s">
        <v>324</v>
      </c>
      <c r="B110" s="46" t="s">
        <v>325</v>
      </c>
      <c r="C110" s="26">
        <v>1553.4</v>
      </c>
      <c r="D110" s="26">
        <f>565.1+988.3</f>
        <v>1553.4</v>
      </c>
      <c r="E110" s="26">
        <f t="shared" si="12"/>
        <v>100</v>
      </c>
      <c r="F110" s="113">
        <f t="shared" si="14"/>
        <v>0</v>
      </c>
    </row>
    <row r="111" spans="1:6" ht="127.5" x14ac:dyDescent="0.25">
      <c r="A111" s="20" t="s">
        <v>320</v>
      </c>
      <c r="B111" s="24" t="s">
        <v>321</v>
      </c>
      <c r="C111" s="26">
        <v>698</v>
      </c>
      <c r="D111" s="26">
        <v>698</v>
      </c>
      <c r="E111" s="26">
        <f t="shared" ref="E111" si="18">SUM(D111*100/C111)</f>
        <v>100</v>
      </c>
      <c r="F111" s="113">
        <f t="shared" si="14"/>
        <v>0</v>
      </c>
    </row>
    <row r="112" spans="1:6" ht="76.5" x14ac:dyDescent="0.25">
      <c r="A112" s="30" t="s">
        <v>259</v>
      </c>
      <c r="B112" s="21" t="s">
        <v>260</v>
      </c>
      <c r="C112" s="22">
        <f>SUM(C113+C114)</f>
        <v>29146.1</v>
      </c>
      <c r="D112" s="22">
        <f>SUM(D113+D114)</f>
        <v>21121.064039999997</v>
      </c>
      <c r="E112" s="22">
        <f t="shared" si="12"/>
        <v>72.46617571476115</v>
      </c>
      <c r="F112" s="113">
        <f t="shared" si="14"/>
        <v>-8025.0359600000011</v>
      </c>
    </row>
    <row r="113" spans="1:6" ht="51" x14ac:dyDescent="0.25">
      <c r="A113" s="20" t="s">
        <v>252</v>
      </c>
      <c r="B113" s="63" t="s">
        <v>253</v>
      </c>
      <c r="C113" s="26">
        <v>12879</v>
      </c>
      <c r="D113" s="26">
        <f>10000+1075.964</f>
        <v>11075.964</v>
      </c>
      <c r="E113" s="26">
        <f t="shared" si="12"/>
        <v>86.000186349871882</v>
      </c>
      <c r="F113" s="113">
        <f t="shared" si="14"/>
        <v>-1803.0360000000001</v>
      </c>
    </row>
    <row r="114" spans="1:6" ht="191.25" x14ac:dyDescent="0.25">
      <c r="A114" s="20" t="s">
        <v>252</v>
      </c>
      <c r="B114" s="47" t="s">
        <v>281</v>
      </c>
      <c r="C114" s="26">
        <v>16267.1</v>
      </c>
      <c r="D114" s="103">
        <f>7306.427+2738.67304</f>
        <v>10045.100039999999</v>
      </c>
      <c r="E114" s="26">
        <f t="shared" si="12"/>
        <v>61.751019173669548</v>
      </c>
      <c r="F114" s="113">
        <f t="shared" si="14"/>
        <v>-6221.999960000001</v>
      </c>
    </row>
    <row r="115" spans="1:6" ht="127.5" x14ac:dyDescent="0.25">
      <c r="A115" s="44" t="s">
        <v>224</v>
      </c>
      <c r="B115" s="64" t="s">
        <v>226</v>
      </c>
      <c r="C115" s="26">
        <v>8523.2000000000007</v>
      </c>
      <c r="D115" s="90">
        <v>8523.1550000000007</v>
      </c>
      <c r="E115" s="26">
        <f t="shared" si="12"/>
        <v>99.999472029284775</v>
      </c>
      <c r="F115" s="113">
        <f t="shared" si="14"/>
        <v>-4.500000000007276E-2</v>
      </c>
    </row>
    <row r="116" spans="1:6" ht="76.5" x14ac:dyDescent="0.25">
      <c r="A116" s="44" t="s">
        <v>225</v>
      </c>
      <c r="B116" s="64" t="s">
        <v>227</v>
      </c>
      <c r="C116" s="26">
        <v>12544.8</v>
      </c>
      <c r="D116" s="116">
        <v>12544.8</v>
      </c>
      <c r="E116" s="26">
        <f t="shared" si="12"/>
        <v>100</v>
      </c>
      <c r="F116" s="113">
        <f t="shared" si="14"/>
        <v>0</v>
      </c>
    </row>
    <row r="117" spans="1:6" ht="89.25" x14ac:dyDescent="0.25">
      <c r="A117" s="20" t="s">
        <v>283</v>
      </c>
      <c r="B117" s="24" t="s">
        <v>284</v>
      </c>
      <c r="C117" s="26">
        <v>545.5</v>
      </c>
      <c r="D117" s="103">
        <f>272.716+272.715</f>
        <v>545.43100000000004</v>
      </c>
      <c r="E117" s="26">
        <f t="shared" si="12"/>
        <v>99.987351054078843</v>
      </c>
      <c r="F117" s="113">
        <f t="shared" si="14"/>
        <v>-6.8999999999959982E-2</v>
      </c>
    </row>
    <row r="118" spans="1:6" ht="27" x14ac:dyDescent="0.25">
      <c r="A118" s="30" t="s">
        <v>159</v>
      </c>
      <c r="B118" s="32" t="s">
        <v>160</v>
      </c>
      <c r="C118" s="22">
        <f>SUM(C119+C125+C131)</f>
        <v>290688.09999999998</v>
      </c>
      <c r="D118" s="22">
        <f>SUM(D125+D119+D131)</f>
        <v>285472.06699999998</v>
      </c>
      <c r="E118" s="22">
        <f t="shared" si="12"/>
        <v>98.20562554848307</v>
      </c>
      <c r="F118" s="113">
        <f t="shared" si="14"/>
        <v>-5216.0329999999958</v>
      </c>
    </row>
    <row r="119" spans="1:6" x14ac:dyDescent="0.25">
      <c r="A119" s="20" t="s">
        <v>228</v>
      </c>
      <c r="B119" s="65"/>
      <c r="C119" s="22">
        <f>SUM(C120:C124)</f>
        <v>1661.2</v>
      </c>
      <c r="D119" s="96">
        <f>SUM(D120:D124)</f>
        <v>1403.1469999999999</v>
      </c>
      <c r="E119" s="22">
        <f t="shared" si="12"/>
        <v>84.465868047194789</v>
      </c>
      <c r="F119" s="113">
        <f t="shared" si="14"/>
        <v>-258.05300000000011</v>
      </c>
    </row>
    <row r="120" spans="1:6" ht="51" x14ac:dyDescent="0.25">
      <c r="A120" s="20" t="s">
        <v>228</v>
      </c>
      <c r="B120" s="63" t="s">
        <v>254</v>
      </c>
      <c r="C120" s="26">
        <v>111.6</v>
      </c>
      <c r="D120" s="82">
        <f>55.8+53.5</f>
        <v>109.3</v>
      </c>
      <c r="E120" s="26">
        <f t="shared" si="12"/>
        <v>97.939068100358426</v>
      </c>
      <c r="F120" s="113">
        <f t="shared" si="14"/>
        <v>-2.2999999999999972</v>
      </c>
    </row>
    <row r="121" spans="1:6" ht="153" x14ac:dyDescent="0.25">
      <c r="A121" s="20" t="s">
        <v>228</v>
      </c>
      <c r="B121" s="46" t="s">
        <v>229</v>
      </c>
      <c r="C121" s="26">
        <v>158</v>
      </c>
      <c r="D121" s="26">
        <v>158</v>
      </c>
      <c r="E121" s="26">
        <f t="shared" si="12"/>
        <v>100</v>
      </c>
      <c r="F121" s="113">
        <f t="shared" si="14"/>
        <v>0</v>
      </c>
    </row>
    <row r="122" spans="1:6" ht="127.5" x14ac:dyDescent="0.25">
      <c r="A122" s="20" t="s">
        <v>228</v>
      </c>
      <c r="B122" s="10" t="s">
        <v>230</v>
      </c>
      <c r="C122" s="26">
        <v>1261.3</v>
      </c>
      <c r="D122" s="26">
        <v>1006.8</v>
      </c>
      <c r="E122" s="26">
        <f t="shared" si="12"/>
        <v>79.822405454689616</v>
      </c>
      <c r="F122" s="113">
        <f t="shared" si="14"/>
        <v>-254.5</v>
      </c>
    </row>
    <row r="123" spans="1:6" ht="114.75" x14ac:dyDescent="0.25">
      <c r="A123" s="20" t="s">
        <v>228</v>
      </c>
      <c r="B123" s="47" t="s">
        <v>285</v>
      </c>
      <c r="C123" s="26">
        <v>28</v>
      </c>
      <c r="D123" s="103">
        <v>26.747</v>
      </c>
      <c r="E123" s="26">
        <f t="shared" si="12"/>
        <v>95.524999999999991</v>
      </c>
      <c r="F123" s="113">
        <f t="shared" si="14"/>
        <v>-1.2530000000000001</v>
      </c>
    </row>
    <row r="124" spans="1:6" ht="144.75" customHeight="1" x14ac:dyDescent="0.25">
      <c r="A124" s="20" t="s">
        <v>228</v>
      </c>
      <c r="B124" s="48" t="s">
        <v>231</v>
      </c>
      <c r="C124" s="26">
        <v>102.3</v>
      </c>
      <c r="D124" s="26">
        <v>102.3</v>
      </c>
      <c r="E124" s="26">
        <f t="shared" si="12"/>
        <v>100</v>
      </c>
      <c r="F124" s="113">
        <f t="shared" si="14"/>
        <v>0</v>
      </c>
    </row>
    <row r="125" spans="1:6" x14ac:dyDescent="0.25">
      <c r="A125" s="20" t="s">
        <v>161</v>
      </c>
      <c r="B125" s="48"/>
      <c r="C125" s="26">
        <f>SUM(C126:C130)</f>
        <v>41110.9</v>
      </c>
      <c r="D125" s="26">
        <f>SUM(D126:D130)</f>
        <v>41110.92</v>
      </c>
      <c r="E125" s="26">
        <f t="shared" si="12"/>
        <v>100.00004864889847</v>
      </c>
      <c r="F125" s="113">
        <f t="shared" si="14"/>
        <v>1.9999999996798579E-2</v>
      </c>
    </row>
    <row r="126" spans="1:6" ht="63.75" x14ac:dyDescent="0.25">
      <c r="A126" s="20" t="s">
        <v>161</v>
      </c>
      <c r="B126" s="24" t="s">
        <v>162</v>
      </c>
      <c r="C126" s="27">
        <v>29308</v>
      </c>
      <c r="D126" s="85">
        <v>29308</v>
      </c>
      <c r="E126" s="26">
        <f t="shared" si="12"/>
        <v>100</v>
      </c>
      <c r="F126" s="113">
        <f t="shared" si="14"/>
        <v>0</v>
      </c>
    </row>
    <row r="127" spans="1:6" ht="89.25" x14ac:dyDescent="0.25">
      <c r="A127" s="20" t="s">
        <v>161</v>
      </c>
      <c r="B127" s="24" t="s">
        <v>284</v>
      </c>
      <c r="C127" s="27">
        <v>512.79999999999995</v>
      </c>
      <c r="D127" s="89">
        <v>512.82000000000005</v>
      </c>
      <c r="E127" s="26">
        <f t="shared" si="12"/>
        <v>100.00390015600627</v>
      </c>
      <c r="F127" s="113">
        <f t="shared" si="14"/>
        <v>2.0000000000095497E-2</v>
      </c>
    </row>
    <row r="128" spans="1:6" ht="38.25" x14ac:dyDescent="0.25">
      <c r="A128" s="20" t="s">
        <v>161</v>
      </c>
      <c r="B128" s="24" t="s">
        <v>163</v>
      </c>
      <c r="C128" s="27">
        <v>10161.6</v>
      </c>
      <c r="D128" s="34">
        <v>10161.6</v>
      </c>
      <c r="E128" s="26">
        <f t="shared" si="12"/>
        <v>100</v>
      </c>
      <c r="F128" s="113">
        <f t="shared" si="14"/>
        <v>0</v>
      </c>
    </row>
    <row r="129" spans="1:6" ht="114.75" x14ac:dyDescent="0.25">
      <c r="A129" s="20" t="s">
        <v>161</v>
      </c>
      <c r="B129" s="49" t="s">
        <v>232</v>
      </c>
      <c r="C129" s="27">
        <v>829.3</v>
      </c>
      <c r="D129" s="34">
        <v>829.3</v>
      </c>
      <c r="E129" s="26">
        <f t="shared" si="12"/>
        <v>100</v>
      </c>
      <c r="F129" s="113">
        <f t="shared" si="14"/>
        <v>0</v>
      </c>
    </row>
    <row r="130" spans="1:6" ht="127.5" x14ac:dyDescent="0.25">
      <c r="A130" s="20" t="s">
        <v>161</v>
      </c>
      <c r="B130" s="24" t="s">
        <v>322</v>
      </c>
      <c r="C130" s="27">
        <v>299.2</v>
      </c>
      <c r="D130" s="34">
        <v>299.2</v>
      </c>
      <c r="E130" s="26">
        <f t="shared" si="12"/>
        <v>100</v>
      </c>
      <c r="F130" s="113">
        <f t="shared" si="14"/>
        <v>0</v>
      </c>
    </row>
    <row r="131" spans="1:6" ht="76.5" x14ac:dyDescent="0.25">
      <c r="A131" s="20" t="s">
        <v>164</v>
      </c>
      <c r="B131" s="24" t="s">
        <v>165</v>
      </c>
      <c r="C131" s="27">
        <v>247916</v>
      </c>
      <c r="D131" s="34">
        <v>242958</v>
      </c>
      <c r="E131" s="26">
        <f t="shared" si="12"/>
        <v>98.000129075977341</v>
      </c>
      <c r="F131" s="113">
        <f t="shared" si="14"/>
        <v>-4958</v>
      </c>
    </row>
    <row r="132" spans="1:6" x14ac:dyDescent="0.25">
      <c r="A132" s="30" t="s">
        <v>166</v>
      </c>
      <c r="B132" s="21" t="s">
        <v>167</v>
      </c>
      <c r="C132" s="22">
        <f>SUM(C133+C134+C135+C142)</f>
        <v>371253.2</v>
      </c>
      <c r="D132" s="22">
        <f t="shared" ref="D132" si="19">SUM(D133+D134+D135+D142)</f>
        <v>368293.21606999997</v>
      </c>
      <c r="E132" s="22">
        <f t="shared" si="12"/>
        <v>99.20270480362187</v>
      </c>
      <c r="F132" s="113">
        <f t="shared" si="14"/>
        <v>-2959.9839300000458</v>
      </c>
    </row>
    <row r="133" spans="1:6" ht="51" x14ac:dyDescent="0.25">
      <c r="A133" s="20" t="s">
        <v>168</v>
      </c>
      <c r="B133" s="24" t="s">
        <v>169</v>
      </c>
      <c r="C133" s="27">
        <v>15337</v>
      </c>
      <c r="D133" s="34">
        <v>13773.43239</v>
      </c>
      <c r="E133" s="26">
        <f t="shared" si="12"/>
        <v>89.805257807915496</v>
      </c>
      <c r="F133" s="113">
        <f t="shared" si="14"/>
        <v>-1563.5676100000001</v>
      </c>
    </row>
    <row r="134" spans="1:6" ht="76.5" x14ac:dyDescent="0.25">
      <c r="A134" s="20" t="s">
        <v>170</v>
      </c>
      <c r="B134" s="24" t="s">
        <v>171</v>
      </c>
      <c r="C134" s="27">
        <v>16722</v>
      </c>
      <c r="D134" s="85">
        <v>13652.003059999999</v>
      </c>
      <c r="E134" s="26">
        <f t="shared" si="12"/>
        <v>81.640970338476251</v>
      </c>
      <c r="F134" s="113">
        <f t="shared" ref="F134:F169" si="20">D134-C134</f>
        <v>-3069.9969400000009</v>
      </c>
    </row>
    <row r="135" spans="1:6" ht="67.5" x14ac:dyDescent="0.25">
      <c r="A135" s="30" t="s">
        <v>172</v>
      </c>
      <c r="B135" s="32" t="s">
        <v>173</v>
      </c>
      <c r="C135" s="33">
        <f>SUM(C136:C141)</f>
        <v>65239.200000000004</v>
      </c>
      <c r="D135" s="33">
        <f t="shared" ref="D135" si="21">SUM(D136:D141)</f>
        <v>66912.780620000005</v>
      </c>
      <c r="E135" s="22">
        <f t="shared" si="12"/>
        <v>102.56529911464274</v>
      </c>
      <c r="F135" s="113">
        <f t="shared" si="20"/>
        <v>1673.5806200000006</v>
      </c>
    </row>
    <row r="136" spans="1:6" ht="127.5" x14ac:dyDescent="0.25">
      <c r="A136" s="20" t="s">
        <v>172</v>
      </c>
      <c r="B136" s="24" t="s">
        <v>174</v>
      </c>
      <c r="C136" s="27">
        <v>227</v>
      </c>
      <c r="D136" s="85">
        <v>227</v>
      </c>
      <c r="E136" s="26">
        <f t="shared" si="12"/>
        <v>100</v>
      </c>
      <c r="F136" s="113">
        <f t="shared" si="20"/>
        <v>0</v>
      </c>
    </row>
    <row r="137" spans="1:6" ht="127.5" x14ac:dyDescent="0.25">
      <c r="A137" s="20" t="s">
        <v>172</v>
      </c>
      <c r="B137" s="24" t="s">
        <v>175</v>
      </c>
      <c r="C137" s="27">
        <v>63980</v>
      </c>
      <c r="D137" s="85">
        <v>65930</v>
      </c>
      <c r="E137" s="26">
        <f t="shared" si="12"/>
        <v>103.04782744607689</v>
      </c>
      <c r="F137" s="113">
        <f t="shared" si="20"/>
        <v>1950</v>
      </c>
    </row>
    <row r="138" spans="1:6" ht="114.75" x14ac:dyDescent="0.25">
      <c r="A138" s="20" t="s">
        <v>172</v>
      </c>
      <c r="B138" s="24" t="s">
        <v>176</v>
      </c>
      <c r="C138" s="27">
        <v>0.1</v>
      </c>
      <c r="D138" s="34">
        <v>0.1</v>
      </c>
      <c r="E138" s="26">
        <f t="shared" si="12"/>
        <v>100</v>
      </c>
      <c r="F138" s="113">
        <f t="shared" si="20"/>
        <v>0</v>
      </c>
    </row>
    <row r="139" spans="1:6" ht="51" x14ac:dyDescent="0.25">
      <c r="A139" s="20" t="s">
        <v>172</v>
      </c>
      <c r="B139" s="24" t="s">
        <v>177</v>
      </c>
      <c r="C139" s="27">
        <v>91.9</v>
      </c>
      <c r="D139" s="34">
        <v>91.9</v>
      </c>
      <c r="E139" s="26">
        <f t="shared" si="12"/>
        <v>100</v>
      </c>
      <c r="F139" s="113">
        <f t="shared" si="20"/>
        <v>0</v>
      </c>
    </row>
    <row r="140" spans="1:6" ht="153" x14ac:dyDescent="0.25">
      <c r="A140" s="20" t="s">
        <v>172</v>
      </c>
      <c r="B140" s="108" t="s">
        <v>311</v>
      </c>
      <c r="C140" s="27">
        <v>343.8</v>
      </c>
      <c r="D140" s="34">
        <v>67.382000000000005</v>
      </c>
      <c r="E140" s="26"/>
      <c r="F140" s="113">
        <f t="shared" si="20"/>
        <v>-276.41800000000001</v>
      </c>
    </row>
    <row r="141" spans="1:6" ht="114.75" x14ac:dyDescent="0.25">
      <c r="A141" s="20" t="s">
        <v>172</v>
      </c>
      <c r="B141" s="24" t="s">
        <v>255</v>
      </c>
      <c r="C141" s="27">
        <v>596.4</v>
      </c>
      <c r="D141" s="34">
        <v>596.39862000000005</v>
      </c>
      <c r="E141" s="26">
        <f t="shared" si="12"/>
        <v>99.999768611670035</v>
      </c>
      <c r="F141" s="113">
        <f t="shared" si="20"/>
        <v>-1.3799999999264401E-3</v>
      </c>
    </row>
    <row r="142" spans="1:6" ht="25.5" x14ac:dyDescent="0.25">
      <c r="A142" s="30" t="s">
        <v>178</v>
      </c>
      <c r="B142" s="21" t="s">
        <v>179</v>
      </c>
      <c r="C142" s="23">
        <f>SUM(C143:C144)</f>
        <v>273955</v>
      </c>
      <c r="D142" s="23">
        <f t="shared" ref="D142" si="22">SUM(D143:D144)</f>
        <v>273955</v>
      </c>
      <c r="E142" s="22">
        <f t="shared" si="12"/>
        <v>100</v>
      </c>
      <c r="F142" s="113">
        <f t="shared" si="20"/>
        <v>0</v>
      </c>
    </row>
    <row r="143" spans="1:6" ht="306" x14ac:dyDescent="0.25">
      <c r="A143" s="20" t="s">
        <v>180</v>
      </c>
      <c r="B143" s="24" t="s">
        <v>181</v>
      </c>
      <c r="C143" s="27">
        <v>170704</v>
      </c>
      <c r="D143" s="85">
        <v>170704</v>
      </c>
      <c r="E143" s="26">
        <f t="shared" si="12"/>
        <v>100</v>
      </c>
      <c r="F143" s="113">
        <f t="shared" si="20"/>
        <v>0</v>
      </c>
    </row>
    <row r="144" spans="1:6" ht="51" x14ac:dyDescent="0.25">
      <c r="A144" s="20" t="s">
        <v>180</v>
      </c>
      <c r="B144" s="24" t="s">
        <v>182</v>
      </c>
      <c r="C144" s="27">
        <v>103251</v>
      </c>
      <c r="D144" s="85">
        <v>103251</v>
      </c>
      <c r="E144" s="26">
        <f t="shared" si="12"/>
        <v>100</v>
      </c>
      <c r="F144" s="113">
        <f t="shared" si="20"/>
        <v>0</v>
      </c>
    </row>
    <row r="145" spans="1:6" ht="25.5" x14ac:dyDescent="0.25">
      <c r="A145" s="30" t="s">
        <v>233</v>
      </c>
      <c r="B145" s="21" t="s">
        <v>234</v>
      </c>
      <c r="C145" s="23">
        <f>SUM(C148+C149+C146+C147)</f>
        <v>35027.1</v>
      </c>
      <c r="D145" s="23">
        <f>SUM(D148+D149+D146+D147)</f>
        <v>30761.333999999999</v>
      </c>
      <c r="E145" s="22">
        <f t="shared" si="12"/>
        <v>87.821526760708139</v>
      </c>
      <c r="F145" s="113">
        <f t="shared" si="20"/>
        <v>-4265.7659999999996</v>
      </c>
    </row>
    <row r="146" spans="1:6" ht="76.5" x14ac:dyDescent="0.25">
      <c r="A146" s="20" t="s">
        <v>312</v>
      </c>
      <c r="B146" s="98" t="s">
        <v>313</v>
      </c>
      <c r="C146" s="27">
        <v>14.6</v>
      </c>
      <c r="D146" s="84">
        <v>14.6</v>
      </c>
      <c r="E146" s="26">
        <f t="shared" ref="E146:E164" si="23">SUM(D146*100/C146)</f>
        <v>100</v>
      </c>
      <c r="F146" s="113">
        <f t="shared" si="20"/>
        <v>0</v>
      </c>
    </row>
    <row r="147" spans="1:6" ht="140.25" x14ac:dyDescent="0.25">
      <c r="A147" s="20" t="s">
        <v>337</v>
      </c>
      <c r="B147" s="110" t="s">
        <v>338</v>
      </c>
      <c r="C147" s="27">
        <v>140.30000000000001</v>
      </c>
      <c r="D147" s="84">
        <v>140.30000000000001</v>
      </c>
      <c r="E147" s="26">
        <f t="shared" si="23"/>
        <v>100</v>
      </c>
      <c r="F147" s="113">
        <f t="shared" si="20"/>
        <v>0</v>
      </c>
    </row>
    <row r="148" spans="1:6" ht="140.25" x14ac:dyDescent="0.25">
      <c r="A148" s="20" t="s">
        <v>256</v>
      </c>
      <c r="B148" s="25" t="s">
        <v>314</v>
      </c>
      <c r="C148" s="27">
        <v>5375.2</v>
      </c>
      <c r="D148" s="27">
        <v>5093.0600000000004</v>
      </c>
      <c r="E148" s="26">
        <f t="shared" si="23"/>
        <v>94.751079029617514</v>
      </c>
      <c r="F148" s="113">
        <f t="shared" si="20"/>
        <v>-282.13999999999942</v>
      </c>
    </row>
    <row r="149" spans="1:6" ht="40.5" x14ac:dyDescent="0.25">
      <c r="A149" s="45" t="s">
        <v>235</v>
      </c>
      <c r="B149" s="88" t="s">
        <v>236</v>
      </c>
      <c r="C149" s="33">
        <f>SUM(C150+C154+C158)</f>
        <v>29497</v>
      </c>
      <c r="D149" s="33">
        <f>SUM(D150+D154+D158)</f>
        <v>25513.374</v>
      </c>
      <c r="E149" s="50">
        <f t="shared" si="23"/>
        <v>86.494809641658478</v>
      </c>
      <c r="F149" s="113">
        <f t="shared" si="20"/>
        <v>-3983.6260000000002</v>
      </c>
    </row>
    <row r="150" spans="1:6" x14ac:dyDescent="0.25">
      <c r="A150" s="20" t="s">
        <v>237</v>
      </c>
      <c r="B150" s="53"/>
      <c r="C150" s="54">
        <f>SUM(C151:C153)</f>
        <v>27549.3</v>
      </c>
      <c r="D150" s="76">
        <f>SUM(D151:D153)</f>
        <v>23565.629999999997</v>
      </c>
      <c r="E150" s="55">
        <f t="shared" si="23"/>
        <v>85.539850377323546</v>
      </c>
      <c r="F150" s="113">
        <f t="shared" si="20"/>
        <v>-3983.6700000000019</v>
      </c>
    </row>
    <row r="151" spans="1:6" ht="306" x14ac:dyDescent="0.25">
      <c r="A151" s="20" t="s">
        <v>237</v>
      </c>
      <c r="B151" s="24" t="s">
        <v>315</v>
      </c>
      <c r="C151" s="27">
        <v>15000</v>
      </c>
      <c r="D151" s="27">
        <v>15000</v>
      </c>
      <c r="E151" s="26">
        <f t="shared" si="23"/>
        <v>100</v>
      </c>
      <c r="F151" s="113">
        <f t="shared" si="20"/>
        <v>0</v>
      </c>
    </row>
    <row r="152" spans="1:6" ht="127.5" x14ac:dyDescent="0.25">
      <c r="A152" s="20" t="s">
        <v>237</v>
      </c>
      <c r="B152" s="25" t="s">
        <v>238</v>
      </c>
      <c r="C152" s="27">
        <v>2629.8</v>
      </c>
      <c r="D152" s="85">
        <v>0</v>
      </c>
      <c r="E152" s="26">
        <f t="shared" si="23"/>
        <v>0</v>
      </c>
      <c r="F152" s="113">
        <f t="shared" si="20"/>
        <v>-2629.8</v>
      </c>
    </row>
    <row r="153" spans="1:6" ht="153" x14ac:dyDescent="0.25">
      <c r="A153" s="20" t="s">
        <v>237</v>
      </c>
      <c r="B153" s="25" t="s">
        <v>323</v>
      </c>
      <c r="C153" s="27">
        <v>9919.5</v>
      </c>
      <c r="D153" s="89">
        <v>8565.6299999999992</v>
      </c>
      <c r="E153" s="26">
        <f t="shared" si="23"/>
        <v>86.351429003477989</v>
      </c>
      <c r="F153" s="113">
        <f t="shared" si="20"/>
        <v>-1353.8700000000008</v>
      </c>
    </row>
    <row r="154" spans="1:6" x14ac:dyDescent="0.25">
      <c r="A154" s="52" t="s">
        <v>275</v>
      </c>
      <c r="B154" s="25"/>
      <c r="C154" s="27">
        <f>SUM(C155:C157)</f>
        <v>279.5</v>
      </c>
      <c r="D154" s="27">
        <f>SUM(D155:D157)</f>
        <v>279.54399999999998</v>
      </c>
      <c r="E154" s="26">
        <f t="shared" si="23"/>
        <v>100.01574239713774</v>
      </c>
      <c r="F154" s="113">
        <f t="shared" si="20"/>
        <v>4.399999999998272E-2</v>
      </c>
    </row>
    <row r="155" spans="1:6" ht="89.25" x14ac:dyDescent="0.25">
      <c r="A155" s="20" t="s">
        <v>275</v>
      </c>
      <c r="B155" s="25" t="s">
        <v>276</v>
      </c>
      <c r="C155" s="27">
        <v>99.4</v>
      </c>
      <c r="D155" s="34">
        <v>99.444000000000003</v>
      </c>
      <c r="E155" s="26">
        <f t="shared" si="23"/>
        <v>100.04426559356136</v>
      </c>
      <c r="F155" s="113">
        <f t="shared" si="20"/>
        <v>4.399999999999693E-2</v>
      </c>
    </row>
    <row r="156" spans="1:6" ht="89.25" x14ac:dyDescent="0.25">
      <c r="A156" s="20" t="s">
        <v>275</v>
      </c>
      <c r="B156" s="25" t="s">
        <v>302</v>
      </c>
      <c r="C156" s="27">
        <v>93.4</v>
      </c>
      <c r="D156" s="34">
        <v>93.4</v>
      </c>
      <c r="E156" s="26">
        <f t="shared" si="23"/>
        <v>100</v>
      </c>
      <c r="F156" s="113">
        <f t="shared" si="20"/>
        <v>0</v>
      </c>
    </row>
    <row r="157" spans="1:6" ht="89.25" x14ac:dyDescent="0.25">
      <c r="A157" s="20" t="s">
        <v>275</v>
      </c>
      <c r="B157" s="25" t="s">
        <v>303</v>
      </c>
      <c r="C157" s="27">
        <v>86.7</v>
      </c>
      <c r="D157" s="34">
        <v>86.7</v>
      </c>
      <c r="E157" s="26">
        <f t="shared" si="23"/>
        <v>100</v>
      </c>
      <c r="F157" s="113">
        <f t="shared" si="20"/>
        <v>0</v>
      </c>
    </row>
    <row r="158" spans="1:6" x14ac:dyDescent="0.25">
      <c r="A158" s="52" t="s">
        <v>287</v>
      </c>
      <c r="B158" s="25"/>
      <c r="C158" s="27">
        <f>SUM(C159:C159)</f>
        <v>1668.2</v>
      </c>
      <c r="D158" s="27">
        <f>SUM(D159:D159)</f>
        <v>1668.2</v>
      </c>
      <c r="E158" s="26">
        <f t="shared" si="23"/>
        <v>100</v>
      </c>
      <c r="F158" s="113">
        <f t="shared" si="20"/>
        <v>0</v>
      </c>
    </row>
    <row r="159" spans="1:6" ht="191.25" x14ac:dyDescent="0.25">
      <c r="A159" s="20" t="s">
        <v>287</v>
      </c>
      <c r="B159" s="24" t="s">
        <v>288</v>
      </c>
      <c r="C159" s="27">
        <v>1668.2</v>
      </c>
      <c r="D159" s="34">
        <f>834.1+834.1</f>
        <v>1668.2</v>
      </c>
      <c r="E159" s="26">
        <f t="shared" si="23"/>
        <v>100</v>
      </c>
      <c r="F159" s="113">
        <f t="shared" si="20"/>
        <v>0</v>
      </c>
    </row>
    <row r="160" spans="1:6" ht="38.25" x14ac:dyDescent="0.25">
      <c r="A160" s="30" t="s">
        <v>277</v>
      </c>
      <c r="B160" s="21" t="s">
        <v>278</v>
      </c>
      <c r="C160" s="61">
        <f>SUM(C161:C161)</f>
        <v>2500</v>
      </c>
      <c r="D160" s="61">
        <f>SUM(D161:D161)</f>
        <v>2500</v>
      </c>
      <c r="E160" s="22">
        <f t="shared" si="23"/>
        <v>100</v>
      </c>
      <c r="F160" s="113">
        <f t="shared" si="20"/>
        <v>0</v>
      </c>
    </row>
    <row r="161" spans="1:6" ht="38.25" x14ac:dyDescent="0.25">
      <c r="A161" s="20" t="s">
        <v>279</v>
      </c>
      <c r="B161" s="24" t="s">
        <v>278</v>
      </c>
      <c r="C161" s="34">
        <v>2500</v>
      </c>
      <c r="D161" s="34">
        <v>2500</v>
      </c>
      <c r="E161" s="26">
        <f t="shared" si="23"/>
        <v>100</v>
      </c>
      <c r="F161" s="113">
        <f t="shared" si="20"/>
        <v>0</v>
      </c>
    </row>
    <row r="162" spans="1:6" ht="51" x14ac:dyDescent="0.25">
      <c r="A162" s="30" t="s">
        <v>335</v>
      </c>
      <c r="B162" s="21" t="s">
        <v>215</v>
      </c>
      <c r="C162" s="22">
        <f>SUM(C163:C164)</f>
        <v>1217.8399999999999</v>
      </c>
      <c r="D162" s="22">
        <f>SUM(D163:D164)</f>
        <v>1217.819</v>
      </c>
      <c r="E162" s="22">
        <f t="shared" si="23"/>
        <v>99.998275635551465</v>
      </c>
      <c r="F162" s="113">
        <f t="shared" si="20"/>
        <v>-2.0999999999958163E-2</v>
      </c>
    </row>
    <row r="163" spans="1:6" ht="63.75" x14ac:dyDescent="0.25">
      <c r="A163" s="20" t="s">
        <v>222</v>
      </c>
      <c r="B163" s="24" t="s">
        <v>216</v>
      </c>
      <c r="C163" s="27">
        <v>1217</v>
      </c>
      <c r="D163" s="34">
        <v>1216.979</v>
      </c>
      <c r="E163" s="26">
        <f t="shared" si="23"/>
        <v>99.998274445357438</v>
      </c>
      <c r="F163" s="113">
        <f t="shared" si="20"/>
        <v>-2.0999999999958163E-2</v>
      </c>
    </row>
    <row r="164" spans="1:6" ht="63.75" x14ac:dyDescent="0.25">
      <c r="A164" s="20" t="s">
        <v>341</v>
      </c>
      <c r="B164" s="24" t="s">
        <v>334</v>
      </c>
      <c r="C164" s="27">
        <v>0.84</v>
      </c>
      <c r="D164" s="34">
        <v>0.84</v>
      </c>
      <c r="E164" s="26">
        <f t="shared" si="23"/>
        <v>100</v>
      </c>
      <c r="F164" s="113">
        <f t="shared" si="20"/>
        <v>0</v>
      </c>
    </row>
    <row r="165" spans="1:6" ht="76.5" x14ac:dyDescent="0.25">
      <c r="A165" s="30" t="s">
        <v>217</v>
      </c>
      <c r="B165" s="21" t="s">
        <v>218</v>
      </c>
      <c r="C165" s="23">
        <f>SUM(C166:C168)</f>
        <v>0</v>
      </c>
      <c r="D165" s="23">
        <f>SUM(D166:D168)</f>
        <v>-3620.4440800000002</v>
      </c>
      <c r="E165" s="26"/>
      <c r="F165" s="113">
        <f t="shared" si="20"/>
        <v>-3620.4440800000002</v>
      </c>
    </row>
    <row r="166" spans="1:6" x14ac:dyDescent="0.25">
      <c r="A166" s="20" t="s">
        <v>219</v>
      </c>
      <c r="B166" s="24"/>
      <c r="C166" s="77"/>
      <c r="D166" s="34">
        <v>-1930.34971</v>
      </c>
      <c r="E166" s="26"/>
      <c r="F166" s="113">
        <f t="shared" si="20"/>
        <v>-1930.34971</v>
      </c>
    </row>
    <row r="167" spans="1:6" x14ac:dyDescent="0.25">
      <c r="A167" s="20" t="s">
        <v>220</v>
      </c>
      <c r="B167" s="24"/>
      <c r="C167" s="27"/>
      <c r="D167" s="34">
        <v>-1689.2743700000001</v>
      </c>
      <c r="E167" s="26"/>
      <c r="F167" s="113">
        <f t="shared" si="20"/>
        <v>-1689.2743700000001</v>
      </c>
    </row>
    <row r="168" spans="1:6" x14ac:dyDescent="0.25">
      <c r="A168" s="20" t="s">
        <v>221</v>
      </c>
      <c r="B168" s="24"/>
      <c r="C168" s="27"/>
      <c r="D168" s="34">
        <v>-0.82</v>
      </c>
      <c r="E168" s="26"/>
      <c r="F168" s="113">
        <f t="shared" si="20"/>
        <v>-0.82</v>
      </c>
    </row>
    <row r="169" spans="1:6" x14ac:dyDescent="0.25">
      <c r="A169" s="30"/>
      <c r="B169" s="21" t="s">
        <v>183</v>
      </c>
      <c r="C169" s="23">
        <f>SUM(C102+C4)</f>
        <v>1286850.8599999999</v>
      </c>
      <c r="D169" s="23">
        <f>SUM(D102+D4)</f>
        <v>1277759.36203</v>
      </c>
      <c r="E169" s="22">
        <f t="shared" ref="E169" si="24">SUM(D169*100/C169)</f>
        <v>99.293508031692198</v>
      </c>
      <c r="F169" s="113">
        <f t="shared" si="20"/>
        <v>-9091.4979699999094</v>
      </c>
    </row>
  </sheetData>
  <mergeCells count="1">
    <mergeCell ref="A1:F1"/>
  </mergeCell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selection activeCell="B13" sqref="B13"/>
    </sheetView>
  </sheetViews>
  <sheetFormatPr defaultRowHeight="15" x14ac:dyDescent="0.25"/>
  <cols>
    <col min="1" max="1" width="27.28515625" style="19" bestFit="1" customWidth="1"/>
    <col min="2" max="2" width="41.5703125" style="19" customWidth="1"/>
    <col min="3" max="3" width="10.28515625" style="19" customWidth="1"/>
    <col min="4" max="4" width="12.28515625" style="19" customWidth="1"/>
    <col min="5" max="6" width="11.42578125" style="19" customWidth="1"/>
    <col min="7" max="16384" width="9.140625" style="19"/>
  </cols>
  <sheetData>
    <row r="1" spans="1:6" ht="18" customHeight="1" x14ac:dyDescent="0.25">
      <c r="A1" s="200" t="s">
        <v>362</v>
      </c>
      <c r="B1" s="200"/>
      <c r="C1" s="200"/>
      <c r="D1" s="200"/>
      <c r="E1" s="200"/>
      <c r="F1" s="200"/>
    </row>
    <row r="2" spans="1:6" ht="60" x14ac:dyDescent="0.25">
      <c r="A2" s="57" t="s">
        <v>0</v>
      </c>
      <c r="B2" s="58" t="s">
        <v>1</v>
      </c>
      <c r="C2" s="57" t="s">
        <v>363</v>
      </c>
      <c r="D2" s="59" t="s">
        <v>365</v>
      </c>
      <c r="E2" s="60" t="s">
        <v>2</v>
      </c>
      <c r="F2" s="117" t="s">
        <v>345</v>
      </c>
    </row>
    <row r="3" spans="1:6" x14ac:dyDescent="0.25">
      <c r="A3" s="2">
        <v>1</v>
      </c>
      <c r="B3" s="2">
        <v>2</v>
      </c>
      <c r="C3" s="3">
        <v>3</v>
      </c>
      <c r="D3" s="4">
        <v>5</v>
      </c>
      <c r="E3" s="5">
        <v>7</v>
      </c>
      <c r="F3" s="5">
        <v>9</v>
      </c>
    </row>
    <row r="4" spans="1:6" x14ac:dyDescent="0.25">
      <c r="A4" s="118" t="s">
        <v>3</v>
      </c>
      <c r="B4" s="138" t="s">
        <v>4</v>
      </c>
      <c r="C4" s="22">
        <f>SUM(C5+C11+C17+C30+C36+C39+C41+C51+C57+C67+C76+C103)</f>
        <v>556133.5</v>
      </c>
      <c r="D4" s="83">
        <f>SUM(D5+D11+D17+D30+D36+D39+D41+D51+D57+D67+D76+D103)</f>
        <v>80500.95</v>
      </c>
      <c r="E4" s="22">
        <f>SUM(D4*100/C4)</f>
        <v>14.475112540424197</v>
      </c>
      <c r="F4" s="61">
        <f>D4-C4</f>
        <v>-475632.55</v>
      </c>
    </row>
    <row r="5" spans="1:6" x14ac:dyDescent="0.25">
      <c r="A5" s="118" t="s">
        <v>5</v>
      </c>
      <c r="B5" s="138" t="s">
        <v>6</v>
      </c>
      <c r="C5" s="22">
        <f>SUM(C6)</f>
        <v>396148</v>
      </c>
      <c r="D5" s="83">
        <f>SUM(D6)</f>
        <v>54665.22</v>
      </c>
      <c r="E5" s="22">
        <f>SUM(D5*100/C5)</f>
        <v>13.79919121136545</v>
      </c>
      <c r="F5" s="61">
        <f t="shared" ref="F5:F68" si="0">D5-C5</f>
        <v>-341482.78</v>
      </c>
    </row>
    <row r="6" spans="1:6" x14ac:dyDescent="0.25">
      <c r="A6" s="118" t="s">
        <v>7</v>
      </c>
      <c r="B6" s="138" t="s">
        <v>8</v>
      </c>
      <c r="C6" s="22">
        <f>SUM(C7:C10)</f>
        <v>396148</v>
      </c>
      <c r="D6" s="83">
        <f t="shared" ref="D6" si="1">SUM(D7:D10)</f>
        <v>54665.22</v>
      </c>
      <c r="E6" s="22">
        <f>SUM(D6*100/C6)</f>
        <v>13.79919121136545</v>
      </c>
      <c r="F6" s="61">
        <f t="shared" si="0"/>
        <v>-341482.78</v>
      </c>
    </row>
    <row r="7" spans="1:6" ht="77.25" x14ac:dyDescent="0.25">
      <c r="A7" s="120" t="s">
        <v>9</v>
      </c>
      <c r="B7" s="139" t="s">
        <v>10</v>
      </c>
      <c r="C7" s="26">
        <v>388570</v>
      </c>
      <c r="D7" s="122">
        <v>53938.3</v>
      </c>
      <c r="E7" s="26">
        <f t="shared" ref="E7:E68" si="2">SUM(D7*100/C7)</f>
        <v>13.881231180996989</v>
      </c>
      <c r="F7" s="61">
        <f t="shared" si="0"/>
        <v>-334631.7</v>
      </c>
    </row>
    <row r="8" spans="1:6" ht="115.5" x14ac:dyDescent="0.25">
      <c r="A8" s="120" t="s">
        <v>11</v>
      </c>
      <c r="B8" s="139" t="s">
        <v>12</v>
      </c>
      <c r="C8" s="26">
        <v>547</v>
      </c>
      <c r="D8" s="122">
        <v>196.6</v>
      </c>
      <c r="E8" s="26">
        <f t="shared" si="2"/>
        <v>35.941499085923219</v>
      </c>
      <c r="F8" s="61">
        <f t="shared" si="0"/>
        <v>-350.4</v>
      </c>
    </row>
    <row r="9" spans="1:6" ht="51.75" x14ac:dyDescent="0.25">
      <c r="A9" s="120" t="s">
        <v>13</v>
      </c>
      <c r="B9" s="139" t="s">
        <v>14</v>
      </c>
      <c r="C9" s="26">
        <v>1846</v>
      </c>
      <c r="D9" s="122">
        <v>122.35</v>
      </c>
      <c r="E9" s="26">
        <f t="shared" si="2"/>
        <v>6.6278439869989167</v>
      </c>
      <c r="F9" s="61">
        <f t="shared" si="0"/>
        <v>-1723.65</v>
      </c>
    </row>
    <row r="10" spans="1:6" ht="102.75" x14ac:dyDescent="0.25">
      <c r="A10" s="120" t="s">
        <v>15</v>
      </c>
      <c r="B10" s="139" t="s">
        <v>16</v>
      </c>
      <c r="C10" s="26">
        <v>5185</v>
      </c>
      <c r="D10" s="122">
        <v>407.97</v>
      </c>
      <c r="E10" s="26">
        <f t="shared" si="2"/>
        <v>7.8682738669238184</v>
      </c>
      <c r="F10" s="61">
        <f t="shared" si="0"/>
        <v>-4777.03</v>
      </c>
    </row>
    <row r="11" spans="1:6" ht="39" x14ac:dyDescent="0.25">
      <c r="A11" s="118" t="s">
        <v>17</v>
      </c>
      <c r="B11" s="138" t="s">
        <v>18</v>
      </c>
      <c r="C11" s="22">
        <f>SUM(C12)</f>
        <v>13275.5</v>
      </c>
      <c r="D11" s="83">
        <f>SUM(D12)</f>
        <v>970.04000000000008</v>
      </c>
      <c r="E11" s="22">
        <f t="shared" si="2"/>
        <v>7.30699408685172</v>
      </c>
      <c r="F11" s="61">
        <f t="shared" si="0"/>
        <v>-12305.46</v>
      </c>
    </row>
    <row r="12" spans="1:6" ht="39" x14ac:dyDescent="0.25">
      <c r="A12" s="118" t="s">
        <v>19</v>
      </c>
      <c r="B12" s="138" t="s">
        <v>20</v>
      </c>
      <c r="C12" s="22">
        <f>SUM(C13:C16)</f>
        <v>13275.5</v>
      </c>
      <c r="D12" s="83">
        <f t="shared" ref="D12" si="3">SUM(D13:D16)</f>
        <v>970.04000000000008</v>
      </c>
      <c r="E12" s="22">
        <f t="shared" si="2"/>
        <v>7.30699408685172</v>
      </c>
      <c r="F12" s="61">
        <f t="shared" si="0"/>
        <v>-12305.46</v>
      </c>
    </row>
    <row r="13" spans="1:6" ht="77.25" x14ac:dyDescent="0.25">
      <c r="A13" s="123" t="s">
        <v>21</v>
      </c>
      <c r="B13" s="155" t="s">
        <v>22</v>
      </c>
      <c r="C13" s="26">
        <v>4710.5</v>
      </c>
      <c r="D13" s="122">
        <v>403.89</v>
      </c>
      <c r="E13" s="26">
        <f t="shared" si="2"/>
        <v>8.5742490181509385</v>
      </c>
      <c r="F13" s="61">
        <f t="shared" si="0"/>
        <v>-4306.6099999999997</v>
      </c>
    </row>
    <row r="14" spans="1:6" ht="90" x14ac:dyDescent="0.25">
      <c r="A14" s="123" t="s">
        <v>23</v>
      </c>
      <c r="B14" s="155" t="s">
        <v>24</v>
      </c>
      <c r="C14" s="26">
        <v>72</v>
      </c>
      <c r="D14" s="122">
        <v>8.1999999999999993</v>
      </c>
      <c r="E14" s="26">
        <f t="shared" si="2"/>
        <v>11.388888888888888</v>
      </c>
      <c r="F14" s="61">
        <f t="shared" si="0"/>
        <v>-63.8</v>
      </c>
    </row>
    <row r="15" spans="1:6" ht="77.25" x14ac:dyDescent="0.25">
      <c r="A15" s="124" t="s">
        <v>25</v>
      </c>
      <c r="B15" s="155" t="s">
        <v>26</v>
      </c>
      <c r="C15" s="26">
        <v>10281</v>
      </c>
      <c r="D15" s="122">
        <v>642.11</v>
      </c>
      <c r="E15" s="26">
        <f t="shared" si="2"/>
        <v>6.2455986771714818</v>
      </c>
      <c r="F15" s="61">
        <f t="shared" si="0"/>
        <v>-9638.89</v>
      </c>
    </row>
    <row r="16" spans="1:6" ht="77.25" x14ac:dyDescent="0.25">
      <c r="A16" s="123" t="s">
        <v>27</v>
      </c>
      <c r="B16" s="155" t="s">
        <v>28</v>
      </c>
      <c r="C16" s="26">
        <v>-1788</v>
      </c>
      <c r="D16" s="122">
        <v>-84.16</v>
      </c>
      <c r="E16" s="26">
        <f t="shared" si="2"/>
        <v>4.7069351230425056</v>
      </c>
      <c r="F16" s="61">
        <f t="shared" si="0"/>
        <v>1703.84</v>
      </c>
    </row>
    <row r="17" spans="1:6" x14ac:dyDescent="0.25">
      <c r="A17" s="118" t="s">
        <v>239</v>
      </c>
      <c r="B17" s="138" t="s">
        <v>240</v>
      </c>
      <c r="C17" s="22">
        <f>SUM(C22+C25+C28+C18)</f>
        <v>23089.5</v>
      </c>
      <c r="D17" s="83">
        <f>SUM(D22+D25+D28+D18)</f>
        <v>4724.43</v>
      </c>
      <c r="E17" s="22">
        <f t="shared" si="2"/>
        <v>20.461378548690963</v>
      </c>
      <c r="F17" s="61">
        <f t="shared" si="0"/>
        <v>-18365.07</v>
      </c>
    </row>
    <row r="18" spans="1:6" ht="26.25" x14ac:dyDescent="0.25">
      <c r="A18" s="118" t="s">
        <v>346</v>
      </c>
      <c r="B18" s="138" t="s">
        <v>347</v>
      </c>
      <c r="C18" s="22">
        <f>SUM(C19:C21)</f>
        <v>3690</v>
      </c>
      <c r="D18" s="83">
        <f>SUM(D19:D21)</f>
        <v>241.75</v>
      </c>
      <c r="E18" s="26">
        <f t="shared" si="2"/>
        <v>6.551490514905149</v>
      </c>
      <c r="F18" s="61">
        <f t="shared" si="0"/>
        <v>-3448.25</v>
      </c>
    </row>
    <row r="19" spans="1:6" ht="39" x14ac:dyDescent="0.25">
      <c r="A19" s="120" t="s">
        <v>348</v>
      </c>
      <c r="B19" s="139" t="s">
        <v>349</v>
      </c>
      <c r="C19" s="26">
        <v>1618</v>
      </c>
      <c r="D19" s="122">
        <v>113.29</v>
      </c>
      <c r="E19" s="26">
        <f t="shared" si="2"/>
        <v>7.0018541409147099</v>
      </c>
      <c r="F19" s="61">
        <f t="shared" si="0"/>
        <v>-1504.71</v>
      </c>
    </row>
    <row r="20" spans="1:6" ht="39" x14ac:dyDescent="0.25">
      <c r="A20" s="120" t="s">
        <v>350</v>
      </c>
      <c r="B20" s="139" t="s">
        <v>351</v>
      </c>
      <c r="C20" s="26">
        <v>1006</v>
      </c>
      <c r="D20" s="122">
        <v>77.67</v>
      </c>
      <c r="E20" s="26">
        <f t="shared" si="2"/>
        <v>7.7206759443339958</v>
      </c>
      <c r="F20" s="61">
        <f t="shared" si="0"/>
        <v>-928.33</v>
      </c>
    </row>
    <row r="21" spans="1:6" ht="26.25" x14ac:dyDescent="0.25">
      <c r="A21" s="120" t="s">
        <v>352</v>
      </c>
      <c r="B21" s="139" t="s">
        <v>353</v>
      </c>
      <c r="C21" s="26">
        <v>1066</v>
      </c>
      <c r="D21" s="122">
        <v>50.79</v>
      </c>
      <c r="E21" s="26">
        <f t="shared" si="2"/>
        <v>4.7645403377110691</v>
      </c>
      <c r="F21" s="61">
        <f t="shared" si="0"/>
        <v>-1015.21</v>
      </c>
    </row>
    <row r="22" spans="1:6" ht="26.25" x14ac:dyDescent="0.25">
      <c r="A22" s="118" t="s">
        <v>29</v>
      </c>
      <c r="B22" s="138" t="s">
        <v>31</v>
      </c>
      <c r="C22" s="23">
        <f>SUM(C23:C24)</f>
        <v>16931</v>
      </c>
      <c r="D22" s="125">
        <f t="shared" ref="D22" si="4">SUM(D23:D24)</f>
        <v>4217.3500000000004</v>
      </c>
      <c r="E22" s="22">
        <f t="shared" si="2"/>
        <v>24.90904258460812</v>
      </c>
      <c r="F22" s="61">
        <f t="shared" si="0"/>
        <v>-12713.65</v>
      </c>
    </row>
    <row r="23" spans="1:6" ht="26.25" x14ac:dyDescent="0.25">
      <c r="A23" s="120" t="s">
        <v>30</v>
      </c>
      <c r="B23" s="139" t="s">
        <v>31</v>
      </c>
      <c r="C23" s="26">
        <v>16931</v>
      </c>
      <c r="D23" s="122">
        <v>4217.3500000000004</v>
      </c>
      <c r="E23" s="26">
        <f t="shared" si="2"/>
        <v>24.90904258460812</v>
      </c>
      <c r="F23" s="61">
        <f t="shared" si="0"/>
        <v>-12713.65</v>
      </c>
    </row>
    <row r="24" spans="1:6" ht="39" x14ac:dyDescent="0.25">
      <c r="A24" s="120" t="s">
        <v>32</v>
      </c>
      <c r="B24" s="139" t="s">
        <v>33</v>
      </c>
      <c r="C24" s="26">
        <v>0</v>
      </c>
      <c r="D24" s="126">
        <v>0</v>
      </c>
      <c r="E24" s="26"/>
      <c r="F24" s="61">
        <f t="shared" si="0"/>
        <v>0</v>
      </c>
    </row>
    <row r="25" spans="1:6" x14ac:dyDescent="0.25">
      <c r="A25" s="118" t="s">
        <v>34</v>
      </c>
      <c r="B25" s="138" t="s">
        <v>35</v>
      </c>
      <c r="C25" s="23">
        <f>SUM(C26:C27)</f>
        <v>18.5</v>
      </c>
      <c r="D25" s="125">
        <f>SUM(D26:D27)</f>
        <v>10.130000000000001</v>
      </c>
      <c r="E25" s="22">
        <f t="shared" si="2"/>
        <v>54.756756756756765</v>
      </c>
      <c r="F25" s="61">
        <f t="shared" si="0"/>
        <v>-8.3699999999999992</v>
      </c>
    </row>
    <row r="26" spans="1:6" x14ac:dyDescent="0.25">
      <c r="A26" s="120" t="s">
        <v>36</v>
      </c>
      <c r="B26" s="139" t="s">
        <v>35</v>
      </c>
      <c r="C26" s="26">
        <v>18.5</v>
      </c>
      <c r="D26" s="122">
        <v>10.130000000000001</v>
      </c>
      <c r="E26" s="26">
        <f t="shared" si="2"/>
        <v>54.756756756756765</v>
      </c>
      <c r="F26" s="61">
        <f t="shared" si="0"/>
        <v>-8.3699999999999992</v>
      </c>
    </row>
    <row r="27" spans="1:6" ht="39" x14ac:dyDescent="0.25">
      <c r="A27" s="120" t="s">
        <v>37</v>
      </c>
      <c r="B27" s="139" t="s">
        <v>38</v>
      </c>
      <c r="C27" s="26"/>
      <c r="D27" s="85"/>
      <c r="E27" s="26"/>
      <c r="F27" s="61">
        <f t="shared" si="0"/>
        <v>0</v>
      </c>
    </row>
    <row r="28" spans="1:6" ht="26.25" x14ac:dyDescent="0.25">
      <c r="A28" s="118" t="s">
        <v>39</v>
      </c>
      <c r="B28" s="138" t="s">
        <v>40</v>
      </c>
      <c r="C28" s="22">
        <f>SUM(C29)</f>
        <v>2450</v>
      </c>
      <c r="D28" s="83">
        <f>SUM(D29)</f>
        <v>255.2</v>
      </c>
      <c r="E28" s="22">
        <f t="shared" si="2"/>
        <v>10.416326530612245</v>
      </c>
      <c r="F28" s="61">
        <f t="shared" si="0"/>
        <v>-2194.8000000000002</v>
      </c>
    </row>
    <row r="29" spans="1:6" ht="39" x14ac:dyDescent="0.25">
      <c r="A29" s="120" t="s">
        <v>41</v>
      </c>
      <c r="B29" s="139" t="s">
        <v>42</v>
      </c>
      <c r="C29" s="26">
        <v>2450</v>
      </c>
      <c r="D29" s="122">
        <v>255.2</v>
      </c>
      <c r="E29" s="26">
        <f t="shared" si="2"/>
        <v>10.416326530612245</v>
      </c>
      <c r="F29" s="61">
        <f t="shared" si="0"/>
        <v>-2194.8000000000002</v>
      </c>
    </row>
    <row r="30" spans="1:6" x14ac:dyDescent="0.25">
      <c r="A30" s="118" t="s">
        <v>43</v>
      </c>
      <c r="B30" s="138" t="s">
        <v>44</v>
      </c>
      <c r="C30" s="22">
        <f>SUM(C31+C33)</f>
        <v>81503</v>
      </c>
      <c r="D30" s="83">
        <f t="shared" ref="D30" si="5">SUM(D31+D33)</f>
        <v>12874.710000000001</v>
      </c>
      <c r="E30" s="22">
        <f t="shared" si="2"/>
        <v>15.796608713789677</v>
      </c>
      <c r="F30" s="61">
        <f t="shared" si="0"/>
        <v>-68628.289999999994</v>
      </c>
    </row>
    <row r="31" spans="1:6" x14ac:dyDescent="0.25">
      <c r="A31" s="118" t="s">
        <v>45</v>
      </c>
      <c r="B31" s="138" t="s">
        <v>46</v>
      </c>
      <c r="C31" s="22">
        <f>SUM(C32)</f>
        <v>12988</v>
      </c>
      <c r="D31" s="83">
        <f t="shared" ref="D31" si="6">SUM(D32)</f>
        <v>343.14</v>
      </c>
      <c r="E31" s="22">
        <f t="shared" si="2"/>
        <v>2.6419772097320604</v>
      </c>
      <c r="F31" s="61">
        <f t="shared" si="0"/>
        <v>-12644.86</v>
      </c>
    </row>
    <row r="32" spans="1:6" ht="51.75" x14ac:dyDescent="0.25">
      <c r="A32" s="120" t="s">
        <v>47</v>
      </c>
      <c r="B32" s="139" t="s">
        <v>48</v>
      </c>
      <c r="C32" s="26">
        <v>12988</v>
      </c>
      <c r="D32" s="122">
        <v>343.14</v>
      </c>
      <c r="E32" s="26">
        <f t="shared" si="2"/>
        <v>2.6419772097320604</v>
      </c>
      <c r="F32" s="61">
        <f t="shared" si="0"/>
        <v>-12644.86</v>
      </c>
    </row>
    <row r="33" spans="1:6" x14ac:dyDescent="0.25">
      <c r="A33" s="118" t="s">
        <v>49</v>
      </c>
      <c r="B33" s="138" t="s">
        <v>50</v>
      </c>
      <c r="C33" s="23">
        <f>SUM(C34:C35)</f>
        <v>68515</v>
      </c>
      <c r="D33" s="125">
        <f>SUM(D34:D35)</f>
        <v>12531.570000000002</v>
      </c>
      <c r="E33" s="22">
        <f t="shared" si="2"/>
        <v>18.290257607823108</v>
      </c>
      <c r="F33" s="61">
        <f t="shared" si="0"/>
        <v>-55983.43</v>
      </c>
    </row>
    <row r="34" spans="1:6" ht="39" x14ac:dyDescent="0.25">
      <c r="A34" s="120" t="s">
        <v>193</v>
      </c>
      <c r="B34" s="139" t="s">
        <v>194</v>
      </c>
      <c r="C34" s="26">
        <v>61431</v>
      </c>
      <c r="D34" s="122">
        <v>12195.62</v>
      </c>
      <c r="E34" s="26">
        <f t="shared" si="2"/>
        <v>19.852550015464505</v>
      </c>
      <c r="F34" s="61">
        <f t="shared" si="0"/>
        <v>-49235.38</v>
      </c>
    </row>
    <row r="35" spans="1:6" ht="39" x14ac:dyDescent="0.25">
      <c r="A35" s="120" t="s">
        <v>196</v>
      </c>
      <c r="B35" s="139" t="s">
        <v>195</v>
      </c>
      <c r="C35" s="26">
        <v>7084</v>
      </c>
      <c r="D35" s="122">
        <v>335.95</v>
      </c>
      <c r="E35" s="26">
        <f t="shared" si="2"/>
        <v>4.7423771880293621</v>
      </c>
      <c r="F35" s="61">
        <f t="shared" si="0"/>
        <v>-6748.05</v>
      </c>
    </row>
    <row r="36" spans="1:6" x14ac:dyDescent="0.25">
      <c r="A36" s="118" t="s">
        <v>51</v>
      </c>
      <c r="B36" s="138" t="s">
        <v>52</v>
      </c>
      <c r="C36" s="22">
        <f>SUM(C37:C38)</f>
        <v>5741</v>
      </c>
      <c r="D36" s="83">
        <f>SUM(D37:D38)</f>
        <v>790.26</v>
      </c>
      <c r="E36" s="22">
        <f t="shared" si="2"/>
        <v>13.765197700748999</v>
      </c>
      <c r="F36" s="61">
        <f t="shared" si="0"/>
        <v>-4950.74</v>
      </c>
    </row>
    <row r="37" spans="1:6" ht="51.75" x14ac:dyDescent="0.25">
      <c r="A37" s="120" t="s">
        <v>53</v>
      </c>
      <c r="B37" s="139" t="s">
        <v>54</v>
      </c>
      <c r="C37" s="26">
        <v>5691</v>
      </c>
      <c r="D37" s="122">
        <v>790.26</v>
      </c>
      <c r="E37" s="26">
        <f t="shared" si="2"/>
        <v>13.886136004217185</v>
      </c>
      <c r="F37" s="61">
        <f t="shared" si="0"/>
        <v>-4900.74</v>
      </c>
    </row>
    <row r="38" spans="1:6" ht="26.25" x14ac:dyDescent="0.25">
      <c r="A38" s="120" t="s">
        <v>210</v>
      </c>
      <c r="B38" s="139" t="s">
        <v>211</v>
      </c>
      <c r="C38" s="26">
        <v>50</v>
      </c>
      <c r="D38" s="85">
        <v>0</v>
      </c>
      <c r="E38" s="26">
        <f t="shared" si="2"/>
        <v>0</v>
      </c>
      <c r="F38" s="61">
        <f t="shared" si="0"/>
        <v>-50</v>
      </c>
    </row>
    <row r="39" spans="1:6" ht="39" x14ac:dyDescent="0.25">
      <c r="A39" s="119" t="s">
        <v>55</v>
      </c>
      <c r="B39" s="138" t="s">
        <v>244</v>
      </c>
      <c r="C39" s="22">
        <f>SUM(C40)</f>
        <v>0</v>
      </c>
      <c r="D39" s="83">
        <f>SUM(D40)</f>
        <v>0</v>
      </c>
      <c r="E39" s="26"/>
      <c r="F39" s="61">
        <f t="shared" si="0"/>
        <v>0</v>
      </c>
    </row>
    <row r="40" spans="1:6" ht="39" x14ac:dyDescent="0.25">
      <c r="A40" s="121" t="s">
        <v>56</v>
      </c>
      <c r="B40" s="139" t="s">
        <v>57</v>
      </c>
      <c r="C40" s="26">
        <v>0</v>
      </c>
      <c r="D40" s="126">
        <v>0</v>
      </c>
      <c r="E40" s="26"/>
      <c r="F40" s="61">
        <f t="shared" si="0"/>
        <v>0</v>
      </c>
    </row>
    <row r="41" spans="1:6" ht="51.75" x14ac:dyDescent="0.25">
      <c r="A41" s="118" t="s">
        <v>58</v>
      </c>
      <c r="B41" s="138" t="s">
        <v>59</v>
      </c>
      <c r="C41" s="22">
        <f>SUM(C42+C50)</f>
        <v>27595</v>
      </c>
      <c r="D41" s="83">
        <f>SUM(D42+D50)</f>
        <v>4528.1099999999997</v>
      </c>
      <c r="E41" s="22">
        <f t="shared" si="2"/>
        <v>16.409168327595577</v>
      </c>
      <c r="F41" s="61">
        <f t="shared" si="0"/>
        <v>-23066.89</v>
      </c>
    </row>
    <row r="42" spans="1:6" ht="90" x14ac:dyDescent="0.25">
      <c r="A42" s="118" t="s">
        <v>60</v>
      </c>
      <c r="B42" s="140" t="s">
        <v>61</v>
      </c>
      <c r="C42" s="22">
        <f>SUM(C43+C46)</f>
        <v>27566</v>
      </c>
      <c r="D42" s="22">
        <f>SUM(D43+D46)</f>
        <v>4523.25</v>
      </c>
      <c r="E42" s="22">
        <f t="shared" si="2"/>
        <v>16.408800696510195</v>
      </c>
      <c r="F42" s="61">
        <f t="shared" si="0"/>
        <v>-23042.75</v>
      </c>
    </row>
    <row r="43" spans="1:6" ht="90" x14ac:dyDescent="0.25">
      <c r="A43" s="118" t="s">
        <v>62</v>
      </c>
      <c r="B43" s="138" t="s">
        <v>63</v>
      </c>
      <c r="C43" s="61">
        <f>SUM(C44:C45)</f>
        <v>18648</v>
      </c>
      <c r="D43" s="127">
        <f>SUM(D44:D45)</f>
        <v>3754.46</v>
      </c>
      <c r="E43" s="22">
        <f t="shared" si="2"/>
        <v>20.133311883311883</v>
      </c>
      <c r="F43" s="61">
        <f t="shared" si="0"/>
        <v>-14893.54</v>
      </c>
    </row>
    <row r="44" spans="1:6" ht="115.5" x14ac:dyDescent="0.25">
      <c r="A44" s="120" t="s">
        <v>184</v>
      </c>
      <c r="B44" s="141" t="s">
        <v>189</v>
      </c>
      <c r="C44" s="26">
        <v>17648</v>
      </c>
      <c r="D44" s="122">
        <v>3465.15</v>
      </c>
      <c r="E44" s="26">
        <f t="shared" si="2"/>
        <v>19.634802810516771</v>
      </c>
      <c r="F44" s="61">
        <f t="shared" si="0"/>
        <v>-14182.85</v>
      </c>
    </row>
    <row r="45" spans="1:6" ht="115.5" x14ac:dyDescent="0.25">
      <c r="A45" s="120" t="s">
        <v>185</v>
      </c>
      <c r="B45" s="141" t="s">
        <v>190</v>
      </c>
      <c r="C45" s="26">
        <v>1000</v>
      </c>
      <c r="D45" s="85">
        <v>289.31</v>
      </c>
      <c r="E45" s="26">
        <f t="shared" si="2"/>
        <v>28.931000000000001</v>
      </c>
      <c r="F45" s="61">
        <f t="shared" si="0"/>
        <v>-710.69</v>
      </c>
    </row>
    <row r="46" spans="1:6" ht="39" x14ac:dyDescent="0.25">
      <c r="A46" s="118" t="s">
        <v>64</v>
      </c>
      <c r="B46" s="142" t="s">
        <v>65</v>
      </c>
      <c r="C46" s="22">
        <f>SUM(C47:C49)</f>
        <v>8918</v>
      </c>
      <c r="D46" s="83">
        <f t="shared" ref="D46" si="7">SUM(D47:D49)</f>
        <v>768.79000000000008</v>
      </c>
      <c r="E46" s="22">
        <f t="shared" si="2"/>
        <v>8.6206548553487341</v>
      </c>
      <c r="F46" s="61">
        <f t="shared" si="0"/>
        <v>-8149.21</v>
      </c>
    </row>
    <row r="47" spans="1:6" ht="102.75" x14ac:dyDescent="0.25">
      <c r="A47" s="120" t="s">
        <v>66</v>
      </c>
      <c r="B47" s="141" t="s">
        <v>197</v>
      </c>
      <c r="C47" s="26">
        <v>5300</v>
      </c>
      <c r="D47" s="122">
        <v>605.69000000000005</v>
      </c>
      <c r="E47" s="26">
        <f t="shared" si="2"/>
        <v>11.42811320754717</v>
      </c>
      <c r="F47" s="61">
        <f t="shared" si="0"/>
        <v>-4694.3099999999995</v>
      </c>
    </row>
    <row r="48" spans="1:6" ht="77.25" x14ac:dyDescent="0.25">
      <c r="A48" s="120" t="s">
        <v>67</v>
      </c>
      <c r="B48" s="141" t="s">
        <v>198</v>
      </c>
      <c r="C48" s="26">
        <v>2995</v>
      </c>
      <c r="D48" s="126">
        <v>69.88</v>
      </c>
      <c r="E48" s="26">
        <f t="shared" si="2"/>
        <v>2.33322203672788</v>
      </c>
      <c r="F48" s="61">
        <f t="shared" si="0"/>
        <v>-2925.12</v>
      </c>
    </row>
    <row r="49" spans="1:6" ht="64.5" x14ac:dyDescent="0.25">
      <c r="A49" s="120" t="s">
        <v>68</v>
      </c>
      <c r="B49" s="141" t="s">
        <v>199</v>
      </c>
      <c r="C49" s="26">
        <v>623</v>
      </c>
      <c r="D49" s="126">
        <v>93.22</v>
      </c>
      <c r="E49" s="26">
        <f t="shared" si="2"/>
        <v>14.963081861958267</v>
      </c>
      <c r="F49" s="61">
        <f t="shared" si="0"/>
        <v>-529.78</v>
      </c>
    </row>
    <row r="50" spans="1:6" ht="77.25" x14ac:dyDescent="0.25">
      <c r="A50" s="120" t="s">
        <v>306</v>
      </c>
      <c r="B50" s="141" t="s">
        <v>307</v>
      </c>
      <c r="C50" s="13">
        <v>29</v>
      </c>
      <c r="D50" s="126">
        <v>4.8600000000000003</v>
      </c>
      <c r="E50" s="26">
        <f t="shared" ref="E50" si="8">SUM(D50*100/C50)</f>
        <v>16.758620689655174</v>
      </c>
      <c r="F50" s="61">
        <f t="shared" si="0"/>
        <v>-24.14</v>
      </c>
    </row>
    <row r="51" spans="1:6" ht="26.25" x14ac:dyDescent="0.25">
      <c r="A51" s="118" t="s">
        <v>69</v>
      </c>
      <c r="B51" s="138" t="s">
        <v>70</v>
      </c>
      <c r="C51" s="22">
        <f>SUM(C52)</f>
        <v>388</v>
      </c>
      <c r="D51" s="83">
        <f t="shared" ref="D51" si="9">SUM(D52)</f>
        <v>174.51</v>
      </c>
      <c r="E51" s="22">
        <f t="shared" si="2"/>
        <v>44.976804123711339</v>
      </c>
      <c r="F51" s="61">
        <f t="shared" si="0"/>
        <v>-213.49</v>
      </c>
    </row>
    <row r="52" spans="1:6" ht="26.25" x14ac:dyDescent="0.25">
      <c r="A52" s="118" t="s">
        <v>71</v>
      </c>
      <c r="B52" s="138" t="s">
        <v>72</v>
      </c>
      <c r="C52" s="22">
        <f>SUM(C53:C56)</f>
        <v>388</v>
      </c>
      <c r="D52" s="83">
        <f>SUM(D53:D56)</f>
        <v>174.51</v>
      </c>
      <c r="E52" s="22">
        <f t="shared" si="2"/>
        <v>44.976804123711339</v>
      </c>
      <c r="F52" s="61">
        <f t="shared" si="0"/>
        <v>-213.49</v>
      </c>
    </row>
    <row r="53" spans="1:6" ht="26.25" x14ac:dyDescent="0.25">
      <c r="A53" s="120" t="s">
        <v>73</v>
      </c>
      <c r="B53" s="139" t="s">
        <v>74</v>
      </c>
      <c r="C53" s="7">
        <v>117</v>
      </c>
      <c r="D53" s="126">
        <v>93.31</v>
      </c>
      <c r="E53" s="26">
        <f t="shared" si="2"/>
        <v>79.752136752136749</v>
      </c>
      <c r="F53" s="61">
        <f t="shared" si="0"/>
        <v>-23.689999999999998</v>
      </c>
    </row>
    <row r="54" spans="1:6" ht="26.25" x14ac:dyDescent="0.25">
      <c r="A54" s="120" t="s">
        <v>75</v>
      </c>
      <c r="B54" s="139" t="s">
        <v>76</v>
      </c>
      <c r="C54" s="7">
        <v>0</v>
      </c>
      <c r="D54" s="126">
        <v>0.78</v>
      </c>
      <c r="E54" s="26"/>
      <c r="F54" s="61">
        <f t="shared" si="0"/>
        <v>0.78</v>
      </c>
    </row>
    <row r="55" spans="1:6" ht="26.25" x14ac:dyDescent="0.25">
      <c r="A55" s="120" t="s">
        <v>77</v>
      </c>
      <c r="B55" s="139" t="s">
        <v>78</v>
      </c>
      <c r="C55" s="7">
        <v>9</v>
      </c>
      <c r="D55" s="126">
        <v>6.76</v>
      </c>
      <c r="E55" s="26">
        <f t="shared" si="2"/>
        <v>75.111111111111114</v>
      </c>
      <c r="F55" s="61">
        <f t="shared" si="0"/>
        <v>-2.2400000000000002</v>
      </c>
    </row>
    <row r="56" spans="1:6" ht="26.25" x14ac:dyDescent="0.25">
      <c r="A56" s="120" t="s">
        <v>79</v>
      </c>
      <c r="B56" s="139" t="s">
        <v>80</v>
      </c>
      <c r="C56" s="7">
        <v>262</v>
      </c>
      <c r="D56" s="126">
        <v>73.66</v>
      </c>
      <c r="E56" s="26">
        <f t="shared" si="2"/>
        <v>28.114503816793892</v>
      </c>
      <c r="F56" s="61">
        <f t="shared" si="0"/>
        <v>-188.34</v>
      </c>
    </row>
    <row r="57" spans="1:6" ht="26.25" x14ac:dyDescent="0.25">
      <c r="A57" s="118" t="s">
        <v>81</v>
      </c>
      <c r="B57" s="138" t="s">
        <v>82</v>
      </c>
      <c r="C57" s="22">
        <f>SUM(C58+C62)</f>
        <v>328.5</v>
      </c>
      <c r="D57" s="83">
        <f>SUM(D58+D62)</f>
        <v>171.81</v>
      </c>
      <c r="E57" s="22">
        <f t="shared" si="2"/>
        <v>52.301369863013697</v>
      </c>
      <c r="F57" s="61">
        <f t="shared" si="0"/>
        <v>-156.69</v>
      </c>
    </row>
    <row r="58" spans="1:6" x14ac:dyDescent="0.25">
      <c r="A58" s="118" t="s">
        <v>83</v>
      </c>
      <c r="B58" s="138" t="s">
        <v>84</v>
      </c>
      <c r="C58" s="22">
        <f>SUM(C59:C59)</f>
        <v>276</v>
      </c>
      <c r="D58" s="83">
        <f>SUM(D59:D59)</f>
        <v>129.29</v>
      </c>
      <c r="E58" s="22">
        <f t="shared" si="2"/>
        <v>46.844202898550726</v>
      </c>
      <c r="F58" s="61">
        <f t="shared" si="0"/>
        <v>-146.71</v>
      </c>
    </row>
    <row r="59" spans="1:6" ht="26.25" x14ac:dyDescent="0.25">
      <c r="A59" s="118" t="s">
        <v>85</v>
      </c>
      <c r="B59" s="138" t="s">
        <v>86</v>
      </c>
      <c r="C59" s="22">
        <f>SUM(C60:C61)</f>
        <v>276</v>
      </c>
      <c r="D59" s="83">
        <f>SUM(D60:D61)</f>
        <v>129.29</v>
      </c>
      <c r="E59" s="22">
        <f t="shared" si="2"/>
        <v>46.844202898550726</v>
      </c>
      <c r="F59" s="61">
        <f t="shared" si="0"/>
        <v>-146.71</v>
      </c>
    </row>
    <row r="60" spans="1:6" ht="51.75" x14ac:dyDescent="0.25">
      <c r="A60" s="120" t="s">
        <v>87</v>
      </c>
      <c r="B60" s="141" t="s">
        <v>200</v>
      </c>
      <c r="C60" s="26">
        <v>276</v>
      </c>
      <c r="D60" s="126">
        <v>129.29</v>
      </c>
      <c r="E60" s="26">
        <f t="shared" si="2"/>
        <v>46.844202898550726</v>
      </c>
      <c r="F60" s="61">
        <f t="shared" si="0"/>
        <v>-146.71</v>
      </c>
    </row>
    <row r="61" spans="1:6" ht="51.75" x14ac:dyDescent="0.25">
      <c r="A61" s="120" t="s">
        <v>88</v>
      </c>
      <c r="B61" s="141" t="s">
        <v>200</v>
      </c>
      <c r="C61" s="26"/>
      <c r="D61" s="126"/>
      <c r="E61" s="26"/>
      <c r="F61" s="61">
        <f t="shared" si="0"/>
        <v>0</v>
      </c>
    </row>
    <row r="62" spans="1:6" x14ac:dyDescent="0.25">
      <c r="A62" s="118" t="s">
        <v>89</v>
      </c>
      <c r="B62" s="138" t="s">
        <v>90</v>
      </c>
      <c r="C62" s="22">
        <f>SUM(C63+C64)</f>
        <v>52.5</v>
      </c>
      <c r="D62" s="83">
        <f t="shared" ref="D62" si="10">SUM(D63+D64)</f>
        <v>42.519999999999996</v>
      </c>
      <c r="E62" s="22">
        <f t="shared" si="2"/>
        <v>80.990476190476187</v>
      </c>
      <c r="F62" s="61">
        <f t="shared" si="0"/>
        <v>-9.980000000000004</v>
      </c>
    </row>
    <row r="63" spans="1:6" ht="39" x14ac:dyDescent="0.25">
      <c r="A63" s="120" t="s">
        <v>91</v>
      </c>
      <c r="B63" s="139" t="s">
        <v>245</v>
      </c>
      <c r="C63" s="26">
        <v>21</v>
      </c>
      <c r="D63" s="126">
        <v>0</v>
      </c>
      <c r="E63" s="26">
        <f t="shared" si="2"/>
        <v>0</v>
      </c>
      <c r="F63" s="61">
        <f t="shared" si="0"/>
        <v>-21</v>
      </c>
    </row>
    <row r="64" spans="1:6" ht="39" x14ac:dyDescent="0.25">
      <c r="A64" s="118" t="s">
        <v>92</v>
      </c>
      <c r="B64" s="138" t="s">
        <v>93</v>
      </c>
      <c r="C64" s="22">
        <f>C65+C66</f>
        <v>31.5</v>
      </c>
      <c r="D64" s="22">
        <f>D65+D66</f>
        <v>42.519999999999996</v>
      </c>
      <c r="E64" s="22"/>
      <c r="F64" s="61">
        <f t="shared" si="0"/>
        <v>11.019999999999996</v>
      </c>
    </row>
    <row r="65" spans="1:6" ht="39" x14ac:dyDescent="0.25">
      <c r="A65" s="120" t="s">
        <v>94</v>
      </c>
      <c r="B65" s="143" t="s">
        <v>201</v>
      </c>
      <c r="C65" s="26">
        <v>31.5</v>
      </c>
      <c r="D65" s="82">
        <v>32.11</v>
      </c>
      <c r="E65" s="22"/>
      <c r="F65" s="61">
        <f t="shared" si="0"/>
        <v>0.60999999999999943</v>
      </c>
    </row>
    <row r="66" spans="1:6" ht="39" x14ac:dyDescent="0.25">
      <c r="A66" s="120" t="s">
        <v>95</v>
      </c>
      <c r="B66" s="143" t="s">
        <v>201</v>
      </c>
      <c r="C66" s="26">
        <v>0</v>
      </c>
      <c r="D66" s="85">
        <v>10.41</v>
      </c>
      <c r="E66" s="26"/>
      <c r="F66" s="61">
        <f t="shared" si="0"/>
        <v>10.41</v>
      </c>
    </row>
    <row r="67" spans="1:6" ht="26.25" x14ac:dyDescent="0.25">
      <c r="A67" s="118" t="s">
        <v>96</v>
      </c>
      <c r="B67" s="138" t="s">
        <v>97</v>
      </c>
      <c r="C67" s="22">
        <f>SUM(C74+C71+C68+C70)</f>
        <v>3800</v>
      </c>
      <c r="D67" s="22">
        <f>SUM(D74+D71+D68+D70)</f>
        <v>926.80000000000007</v>
      </c>
      <c r="E67" s="22">
        <f t="shared" si="2"/>
        <v>24.389473684210525</v>
      </c>
      <c r="F67" s="61">
        <f t="shared" si="0"/>
        <v>-2873.2</v>
      </c>
    </row>
    <row r="68" spans="1:6" x14ac:dyDescent="0.25">
      <c r="A68" s="120" t="s">
        <v>98</v>
      </c>
      <c r="B68" s="138" t="s">
        <v>99</v>
      </c>
      <c r="C68" s="22">
        <f>SUM(C69)</f>
        <v>12</v>
      </c>
      <c r="D68" s="83">
        <f t="shared" ref="D68" si="11">SUM(D69)</f>
        <v>11.39</v>
      </c>
      <c r="E68" s="22">
        <f t="shared" si="2"/>
        <v>94.916666666666671</v>
      </c>
      <c r="F68" s="61">
        <f t="shared" si="0"/>
        <v>-0.60999999999999943</v>
      </c>
    </row>
    <row r="69" spans="1:6" ht="26.25" x14ac:dyDescent="0.25">
      <c r="A69" s="120" t="s">
        <v>100</v>
      </c>
      <c r="B69" s="139" t="s">
        <v>101</v>
      </c>
      <c r="C69" s="26">
        <v>12</v>
      </c>
      <c r="D69" s="126">
        <v>11.39</v>
      </c>
      <c r="E69" s="26">
        <f t="shared" ref="E69:E130" si="12">SUM(D69*100/C69)</f>
        <v>94.916666666666671</v>
      </c>
      <c r="F69" s="61">
        <f t="shared" ref="F69:F130" si="13">D69-C69</f>
        <v>-0.60999999999999943</v>
      </c>
    </row>
    <row r="70" spans="1:6" ht="90" x14ac:dyDescent="0.25">
      <c r="A70" s="120" t="s">
        <v>292</v>
      </c>
      <c r="B70" s="144" t="s">
        <v>354</v>
      </c>
      <c r="C70" s="26">
        <v>20</v>
      </c>
      <c r="D70" s="85">
        <v>0</v>
      </c>
      <c r="E70" s="26">
        <f t="shared" si="12"/>
        <v>0</v>
      </c>
      <c r="F70" s="61">
        <f t="shared" si="13"/>
        <v>-20</v>
      </c>
    </row>
    <row r="71" spans="1:6" ht="102.75" x14ac:dyDescent="0.25">
      <c r="A71" s="118" t="s">
        <v>187</v>
      </c>
      <c r="B71" s="145" t="s">
        <v>202</v>
      </c>
      <c r="C71" s="22">
        <f>SUM(C72:C73)</f>
        <v>2258</v>
      </c>
      <c r="D71" s="83">
        <f t="shared" ref="D71" si="14">SUM(D72:D73)</f>
        <v>262.16000000000003</v>
      </c>
      <c r="E71" s="22">
        <f t="shared" si="12"/>
        <v>11.610274579273694</v>
      </c>
      <c r="F71" s="61">
        <f t="shared" si="13"/>
        <v>-1995.84</v>
      </c>
    </row>
    <row r="72" spans="1:6" ht="115.5" x14ac:dyDescent="0.25">
      <c r="A72" s="120" t="s">
        <v>102</v>
      </c>
      <c r="B72" s="146" t="s">
        <v>203</v>
      </c>
      <c r="C72" s="26">
        <v>2128</v>
      </c>
      <c r="D72" s="126">
        <v>262.16000000000003</v>
      </c>
      <c r="E72" s="26">
        <f t="shared" si="12"/>
        <v>12.319548872180453</v>
      </c>
      <c r="F72" s="61">
        <f t="shared" si="13"/>
        <v>-1865.84</v>
      </c>
    </row>
    <row r="73" spans="1:6" ht="115.5" x14ac:dyDescent="0.25">
      <c r="A73" s="120" t="s">
        <v>103</v>
      </c>
      <c r="B73" s="146" t="s">
        <v>204</v>
      </c>
      <c r="C73" s="26">
        <v>130</v>
      </c>
      <c r="D73" s="126">
        <v>0</v>
      </c>
      <c r="E73" s="26">
        <f t="shared" si="12"/>
        <v>0</v>
      </c>
      <c r="F73" s="61">
        <f t="shared" si="13"/>
        <v>-130</v>
      </c>
    </row>
    <row r="74" spans="1:6" ht="39" x14ac:dyDescent="0.25">
      <c r="A74" s="118" t="s">
        <v>104</v>
      </c>
      <c r="B74" s="138" t="s">
        <v>105</v>
      </c>
      <c r="C74" s="22">
        <f>SUM(C75)</f>
        <v>1510</v>
      </c>
      <c r="D74" s="83">
        <f>SUM(D75)</f>
        <v>653.25</v>
      </c>
      <c r="E74" s="22">
        <f t="shared" si="12"/>
        <v>43.26158940397351</v>
      </c>
      <c r="F74" s="61">
        <f t="shared" si="13"/>
        <v>-856.75</v>
      </c>
    </row>
    <row r="75" spans="1:6" ht="51.75" x14ac:dyDescent="0.25">
      <c r="A75" s="120" t="s">
        <v>106</v>
      </c>
      <c r="B75" s="139" t="s">
        <v>107</v>
      </c>
      <c r="C75" s="26">
        <v>1510</v>
      </c>
      <c r="D75" s="85">
        <v>653.25</v>
      </c>
      <c r="E75" s="26">
        <f t="shared" si="12"/>
        <v>43.26158940397351</v>
      </c>
      <c r="F75" s="61">
        <f t="shared" si="13"/>
        <v>-856.75</v>
      </c>
    </row>
    <row r="76" spans="1:6" ht="26.25" x14ac:dyDescent="0.25">
      <c r="A76" s="118" t="s">
        <v>108</v>
      </c>
      <c r="B76" s="138" t="s">
        <v>109</v>
      </c>
      <c r="C76" s="22">
        <f>SUM(C77:C90)</f>
        <v>4265</v>
      </c>
      <c r="D76" s="22">
        <f>SUM(D77:D90)</f>
        <v>666.78</v>
      </c>
      <c r="E76" s="22">
        <f t="shared" si="12"/>
        <v>15.633763188745604</v>
      </c>
      <c r="F76" s="61">
        <f t="shared" si="13"/>
        <v>-3598.2200000000003</v>
      </c>
    </row>
    <row r="77" spans="1:6" ht="128.25" x14ac:dyDescent="0.25">
      <c r="A77" s="120" t="s">
        <v>110</v>
      </c>
      <c r="B77" s="139" t="s">
        <v>246</v>
      </c>
      <c r="C77" s="26">
        <v>185</v>
      </c>
      <c r="D77" s="126">
        <v>8.33</v>
      </c>
      <c r="E77" s="26">
        <f t="shared" si="12"/>
        <v>4.5027027027027025</v>
      </c>
      <c r="F77" s="61">
        <f t="shared" si="13"/>
        <v>-176.67</v>
      </c>
    </row>
    <row r="78" spans="1:6" ht="64.5" x14ac:dyDescent="0.25">
      <c r="A78" s="120" t="s">
        <v>111</v>
      </c>
      <c r="B78" s="139" t="s">
        <v>112</v>
      </c>
      <c r="C78" s="26">
        <v>40</v>
      </c>
      <c r="D78" s="126">
        <v>2.1</v>
      </c>
      <c r="E78" s="26">
        <f t="shared" si="12"/>
        <v>5.25</v>
      </c>
      <c r="F78" s="61">
        <f t="shared" si="13"/>
        <v>-37.9</v>
      </c>
    </row>
    <row r="79" spans="1:6" ht="64.5" x14ac:dyDescent="0.25">
      <c r="A79" s="120" t="s">
        <v>113</v>
      </c>
      <c r="B79" s="139" t="s">
        <v>114</v>
      </c>
      <c r="C79" s="26">
        <v>100</v>
      </c>
      <c r="D79" s="85">
        <v>39</v>
      </c>
      <c r="E79" s="26">
        <f t="shared" si="12"/>
        <v>39</v>
      </c>
      <c r="F79" s="61">
        <f t="shared" si="13"/>
        <v>-61</v>
      </c>
    </row>
    <row r="80" spans="1:6" ht="64.5" x14ac:dyDescent="0.25">
      <c r="A80" s="120" t="s">
        <v>116</v>
      </c>
      <c r="B80" s="146" t="s">
        <v>205</v>
      </c>
      <c r="C80" s="26">
        <v>10</v>
      </c>
      <c r="D80" s="85">
        <v>5</v>
      </c>
      <c r="E80" s="26">
        <f t="shared" si="12"/>
        <v>50</v>
      </c>
      <c r="F80" s="61">
        <f t="shared" si="13"/>
        <v>-5</v>
      </c>
    </row>
    <row r="81" spans="1:6" ht="39" x14ac:dyDescent="0.25">
      <c r="A81" s="120" t="s">
        <v>188</v>
      </c>
      <c r="B81" s="146" t="s">
        <v>206</v>
      </c>
      <c r="C81" s="7">
        <v>21</v>
      </c>
      <c r="D81" s="130">
        <v>10</v>
      </c>
      <c r="E81" s="26">
        <f t="shared" si="12"/>
        <v>47.61904761904762</v>
      </c>
      <c r="F81" s="61">
        <f t="shared" si="13"/>
        <v>-11</v>
      </c>
    </row>
    <row r="82" spans="1:6" ht="26.25" x14ac:dyDescent="0.25">
      <c r="A82" s="120" t="s">
        <v>120</v>
      </c>
      <c r="B82" s="139" t="s">
        <v>121</v>
      </c>
      <c r="C82" s="26">
        <v>250</v>
      </c>
      <c r="D82" s="85">
        <v>30</v>
      </c>
      <c r="E82" s="26">
        <f t="shared" si="12"/>
        <v>12</v>
      </c>
      <c r="F82" s="61">
        <f t="shared" si="13"/>
        <v>-220</v>
      </c>
    </row>
    <row r="83" spans="1:6" ht="64.5" x14ac:dyDescent="0.25">
      <c r="A83" s="120" t="s">
        <v>122</v>
      </c>
      <c r="B83" s="139" t="s">
        <v>123</v>
      </c>
      <c r="C83" s="26">
        <v>1150</v>
      </c>
      <c r="D83" s="85">
        <v>147.80000000000001</v>
      </c>
      <c r="E83" s="26">
        <f t="shared" si="12"/>
        <v>12.85217391304348</v>
      </c>
      <c r="F83" s="61">
        <f t="shared" si="13"/>
        <v>-1002.2</v>
      </c>
    </row>
    <row r="84" spans="1:6" ht="26.25" x14ac:dyDescent="0.25">
      <c r="A84" s="120" t="s">
        <v>242</v>
      </c>
      <c r="B84" s="139" t="s">
        <v>243</v>
      </c>
      <c r="C84" s="26">
        <v>48</v>
      </c>
      <c r="D84" s="85">
        <v>30</v>
      </c>
      <c r="E84" s="26"/>
      <c r="F84" s="61">
        <f t="shared" si="13"/>
        <v>-18</v>
      </c>
    </row>
    <row r="85" spans="1:6" ht="51.75" x14ac:dyDescent="0.25">
      <c r="A85" s="120" t="s">
        <v>289</v>
      </c>
      <c r="B85" s="139" t="s">
        <v>290</v>
      </c>
      <c r="C85" s="26">
        <v>26</v>
      </c>
      <c r="D85" s="85">
        <v>0</v>
      </c>
      <c r="E85" s="26">
        <f t="shared" si="12"/>
        <v>0</v>
      </c>
      <c r="F85" s="61">
        <f t="shared" si="13"/>
        <v>-26</v>
      </c>
    </row>
    <row r="86" spans="1:6" ht="39" x14ac:dyDescent="0.25">
      <c r="A86" s="120" t="s">
        <v>248</v>
      </c>
      <c r="B86" s="139" t="s">
        <v>124</v>
      </c>
      <c r="C86" s="26">
        <v>2</v>
      </c>
      <c r="D86" s="85">
        <v>0</v>
      </c>
      <c r="E86" s="26">
        <f t="shared" si="12"/>
        <v>0</v>
      </c>
      <c r="F86" s="61">
        <f t="shared" si="13"/>
        <v>-2</v>
      </c>
    </row>
    <row r="87" spans="1:6" ht="77.25" x14ac:dyDescent="0.25">
      <c r="A87" s="120" t="s">
        <v>128</v>
      </c>
      <c r="B87" s="139" t="s">
        <v>127</v>
      </c>
      <c r="C87" s="26">
        <v>136</v>
      </c>
      <c r="D87" s="85">
        <v>10.6</v>
      </c>
      <c r="E87" s="26">
        <f t="shared" si="12"/>
        <v>7.7941176470588234</v>
      </c>
      <c r="F87" s="61">
        <f t="shared" si="13"/>
        <v>-125.4</v>
      </c>
    </row>
    <row r="88" spans="1:6" ht="77.25" x14ac:dyDescent="0.25">
      <c r="A88" s="120" t="s">
        <v>355</v>
      </c>
      <c r="B88" s="139" t="s">
        <v>127</v>
      </c>
      <c r="C88" s="26">
        <v>0</v>
      </c>
      <c r="D88" s="85">
        <v>0.5</v>
      </c>
      <c r="E88" s="26"/>
      <c r="F88" s="61">
        <f t="shared" si="13"/>
        <v>0.5</v>
      </c>
    </row>
    <row r="89" spans="1:6" ht="51.75" x14ac:dyDescent="0.25">
      <c r="A89" s="120" t="s">
        <v>129</v>
      </c>
      <c r="B89" s="139" t="s">
        <v>130</v>
      </c>
      <c r="C89" s="26">
        <v>110</v>
      </c>
      <c r="D89" s="85">
        <v>3</v>
      </c>
      <c r="E89" s="26">
        <f t="shared" si="12"/>
        <v>2.7272727272727271</v>
      </c>
      <c r="F89" s="61">
        <f t="shared" si="13"/>
        <v>-107</v>
      </c>
    </row>
    <row r="90" spans="1:6" ht="39" x14ac:dyDescent="0.25">
      <c r="A90" s="118" t="s">
        <v>131</v>
      </c>
      <c r="B90" s="138" t="s">
        <v>132</v>
      </c>
      <c r="C90" s="22">
        <f>SUM(C92:C102)</f>
        <v>2187</v>
      </c>
      <c r="D90" s="22">
        <f>SUM(D92:D102)</f>
        <v>380.45</v>
      </c>
      <c r="E90" s="22">
        <f t="shared" si="12"/>
        <v>17.395976223136717</v>
      </c>
      <c r="F90" s="22">
        <f>SUM(F92:F102)</f>
        <v>-1806.55</v>
      </c>
    </row>
    <row r="91" spans="1:6" x14ac:dyDescent="0.25">
      <c r="A91" s="120"/>
      <c r="B91" s="139" t="s">
        <v>133</v>
      </c>
      <c r="C91" s="26"/>
      <c r="D91" s="126"/>
      <c r="E91" s="26"/>
      <c r="F91" s="61">
        <f t="shared" si="13"/>
        <v>0</v>
      </c>
    </row>
    <row r="92" spans="1:6" x14ac:dyDescent="0.25">
      <c r="A92" s="120" t="s">
        <v>308</v>
      </c>
      <c r="B92" s="139"/>
      <c r="C92" s="26">
        <v>0</v>
      </c>
      <c r="D92" s="126">
        <v>0.2</v>
      </c>
      <c r="E92" s="26"/>
      <c r="F92" s="61">
        <f t="shared" ref="F92:F94" si="15">D92-C92</f>
        <v>0.2</v>
      </c>
    </row>
    <row r="93" spans="1:6" x14ac:dyDescent="0.25">
      <c r="A93" s="120" t="s">
        <v>273</v>
      </c>
      <c r="B93" s="139"/>
      <c r="C93" s="26">
        <v>36</v>
      </c>
      <c r="D93" s="126">
        <v>0</v>
      </c>
      <c r="E93" s="26">
        <f t="shared" ref="E93" si="16">SUM(D93*100/C93)</f>
        <v>0</v>
      </c>
      <c r="F93" s="61">
        <f t="shared" si="15"/>
        <v>-36</v>
      </c>
    </row>
    <row r="94" spans="1:6" x14ac:dyDescent="0.25">
      <c r="A94" s="120" t="s">
        <v>134</v>
      </c>
      <c r="B94" s="139"/>
      <c r="C94" s="26">
        <v>0</v>
      </c>
      <c r="D94" s="85">
        <v>20</v>
      </c>
      <c r="E94" s="26"/>
      <c r="F94" s="61">
        <f t="shared" si="15"/>
        <v>20</v>
      </c>
    </row>
    <row r="95" spans="1:6" x14ac:dyDescent="0.25">
      <c r="A95" s="120" t="s">
        <v>134</v>
      </c>
      <c r="B95" s="139"/>
      <c r="C95" s="26">
        <v>60</v>
      </c>
      <c r="D95" s="85">
        <v>11.09</v>
      </c>
      <c r="E95" s="26">
        <f t="shared" si="12"/>
        <v>18.483333333333334</v>
      </c>
      <c r="F95" s="61">
        <f t="shared" si="13"/>
        <v>-48.91</v>
      </c>
    </row>
    <row r="96" spans="1:6" x14ac:dyDescent="0.25">
      <c r="A96" s="120" t="s">
        <v>135</v>
      </c>
      <c r="B96" s="139"/>
      <c r="C96" s="26">
        <v>280</v>
      </c>
      <c r="D96" s="85">
        <v>18.48</v>
      </c>
      <c r="E96" s="26">
        <f t="shared" si="12"/>
        <v>6.6</v>
      </c>
      <c r="F96" s="61">
        <f t="shared" si="13"/>
        <v>-261.52</v>
      </c>
    </row>
    <row r="97" spans="1:6" x14ac:dyDescent="0.25">
      <c r="A97" s="120" t="s">
        <v>241</v>
      </c>
      <c r="B97" s="139"/>
      <c r="C97" s="26">
        <v>50</v>
      </c>
      <c r="D97" s="85">
        <v>3</v>
      </c>
      <c r="E97" s="26">
        <f t="shared" si="12"/>
        <v>6</v>
      </c>
      <c r="F97" s="61">
        <f t="shared" si="13"/>
        <v>-47</v>
      </c>
    </row>
    <row r="98" spans="1:6" x14ac:dyDescent="0.25">
      <c r="A98" s="120" t="s">
        <v>136</v>
      </c>
      <c r="B98" s="139"/>
      <c r="C98" s="26">
        <v>253</v>
      </c>
      <c r="D98" s="85">
        <v>106</v>
      </c>
      <c r="E98" s="26">
        <f t="shared" si="12"/>
        <v>41.897233201581031</v>
      </c>
      <c r="F98" s="61">
        <f t="shared" si="13"/>
        <v>-147</v>
      </c>
    </row>
    <row r="99" spans="1:6" x14ac:dyDescent="0.25">
      <c r="A99" s="120" t="s">
        <v>212</v>
      </c>
      <c r="B99" s="139"/>
      <c r="C99" s="26">
        <v>3</v>
      </c>
      <c r="D99" s="85">
        <v>0.5</v>
      </c>
      <c r="E99" s="26">
        <f t="shared" si="12"/>
        <v>16.666666666666668</v>
      </c>
      <c r="F99" s="61">
        <f t="shared" si="13"/>
        <v>-2.5</v>
      </c>
    </row>
    <row r="100" spans="1:6" x14ac:dyDescent="0.25">
      <c r="A100" s="120" t="s">
        <v>137</v>
      </c>
      <c r="B100" s="139"/>
      <c r="C100" s="26">
        <v>1480</v>
      </c>
      <c r="D100" s="126">
        <v>221.18</v>
      </c>
      <c r="E100" s="26">
        <f t="shared" si="12"/>
        <v>14.944594594594594</v>
      </c>
      <c r="F100" s="61">
        <f t="shared" si="13"/>
        <v>-1258.82</v>
      </c>
    </row>
    <row r="101" spans="1:6" x14ac:dyDescent="0.25">
      <c r="A101" s="120" t="s">
        <v>213</v>
      </c>
      <c r="B101" s="139"/>
      <c r="C101" s="26">
        <v>15</v>
      </c>
      <c r="D101" s="85">
        <v>0</v>
      </c>
      <c r="E101" s="26">
        <f t="shared" si="12"/>
        <v>0</v>
      </c>
      <c r="F101" s="61">
        <f t="shared" si="13"/>
        <v>-15</v>
      </c>
    </row>
    <row r="102" spans="1:6" x14ac:dyDescent="0.25">
      <c r="A102" s="120" t="s">
        <v>319</v>
      </c>
      <c r="B102" s="139"/>
      <c r="C102" s="26">
        <v>10</v>
      </c>
      <c r="D102" s="85">
        <v>0</v>
      </c>
      <c r="E102" s="26">
        <f t="shared" si="12"/>
        <v>0</v>
      </c>
      <c r="F102" s="61">
        <f t="shared" si="13"/>
        <v>-10</v>
      </c>
    </row>
    <row r="103" spans="1:6" x14ac:dyDescent="0.25">
      <c r="A103" s="119" t="s">
        <v>138</v>
      </c>
      <c r="B103" s="138" t="s">
        <v>139</v>
      </c>
      <c r="C103" s="22">
        <f>SUM(C108+C104)</f>
        <v>0</v>
      </c>
      <c r="D103" s="83">
        <f>SUM(D108+D104)</f>
        <v>8.2800000000000011</v>
      </c>
      <c r="E103" s="26"/>
      <c r="F103" s="61">
        <f t="shared" si="13"/>
        <v>8.2800000000000011</v>
      </c>
    </row>
    <row r="104" spans="1:6" x14ac:dyDescent="0.25">
      <c r="A104" s="121" t="s">
        <v>140</v>
      </c>
      <c r="B104" s="139" t="s">
        <v>141</v>
      </c>
      <c r="C104" s="26">
        <f>SUM(C105:C107)</f>
        <v>0</v>
      </c>
      <c r="D104" s="82">
        <f>SUM(D105:D107)</f>
        <v>8.2800000000000011</v>
      </c>
      <c r="E104" s="26"/>
      <c r="F104" s="61">
        <f t="shared" si="13"/>
        <v>8.2800000000000011</v>
      </c>
    </row>
    <row r="105" spans="1:6" x14ac:dyDescent="0.25">
      <c r="A105" s="121" t="s">
        <v>142</v>
      </c>
      <c r="B105" s="139" t="s">
        <v>141</v>
      </c>
      <c r="C105" s="26">
        <v>0</v>
      </c>
      <c r="D105" s="85">
        <v>2.09</v>
      </c>
      <c r="E105" s="26"/>
      <c r="F105" s="61">
        <f t="shared" si="13"/>
        <v>2.09</v>
      </c>
    </row>
    <row r="106" spans="1:6" x14ac:dyDescent="0.25">
      <c r="A106" s="121" t="s">
        <v>143</v>
      </c>
      <c r="B106" s="139" t="s">
        <v>141</v>
      </c>
      <c r="C106" s="26">
        <v>0</v>
      </c>
      <c r="D106" s="85">
        <v>6.19</v>
      </c>
      <c r="E106" s="26"/>
      <c r="F106" s="61">
        <f t="shared" si="13"/>
        <v>6.19</v>
      </c>
    </row>
    <row r="107" spans="1:6" x14ac:dyDescent="0.25">
      <c r="A107" s="121" t="s">
        <v>144</v>
      </c>
      <c r="B107" s="139" t="s">
        <v>141</v>
      </c>
      <c r="C107" s="26">
        <v>0</v>
      </c>
      <c r="D107" s="85">
        <v>0</v>
      </c>
      <c r="E107" s="26"/>
      <c r="F107" s="61">
        <f t="shared" si="13"/>
        <v>0</v>
      </c>
    </row>
    <row r="108" spans="1:6" ht="26.25" x14ac:dyDescent="0.25">
      <c r="A108" s="131" t="s">
        <v>147</v>
      </c>
      <c r="B108" s="149" t="s">
        <v>148</v>
      </c>
      <c r="C108" s="8">
        <v>0</v>
      </c>
      <c r="D108" s="85">
        <v>0</v>
      </c>
      <c r="E108" s="26"/>
      <c r="F108" s="61">
        <f t="shared" si="13"/>
        <v>0</v>
      </c>
    </row>
    <row r="109" spans="1:6" x14ac:dyDescent="0.25">
      <c r="A109" s="132" t="s">
        <v>149</v>
      </c>
      <c r="B109" s="150" t="s">
        <v>150</v>
      </c>
      <c r="C109" s="29">
        <f>SUM(C110+C135+C139)</f>
        <v>647774.82999999996</v>
      </c>
      <c r="D109" s="133">
        <f>SUM(D110+D135+D139)</f>
        <v>72224.350000000006</v>
      </c>
      <c r="E109" s="22">
        <f t="shared" si="12"/>
        <v>11.149607341180579</v>
      </c>
      <c r="F109" s="61">
        <f t="shared" si="13"/>
        <v>-575550.48</v>
      </c>
    </row>
    <row r="110" spans="1:6" x14ac:dyDescent="0.25">
      <c r="A110" s="120" t="s">
        <v>151</v>
      </c>
      <c r="B110" s="151" t="s">
        <v>152</v>
      </c>
      <c r="C110" s="23">
        <f>SUM(C111+C113+C120)</f>
        <v>647774.82999999996</v>
      </c>
      <c r="D110" s="125">
        <f t="shared" ref="D110" si="17">SUM(D111+D113+D120)</f>
        <v>74504.75</v>
      </c>
      <c r="E110" s="22">
        <f t="shared" si="12"/>
        <v>11.501643248472622</v>
      </c>
      <c r="F110" s="61">
        <f t="shared" si="13"/>
        <v>-573270.07999999996</v>
      </c>
    </row>
    <row r="111" spans="1:6" x14ac:dyDescent="0.25">
      <c r="A111" s="118" t="s">
        <v>153</v>
      </c>
      <c r="B111" s="151" t="s">
        <v>154</v>
      </c>
      <c r="C111" s="23">
        <f>SUM(C112)</f>
        <v>1710</v>
      </c>
      <c r="D111" s="125">
        <f>SUM(D112)</f>
        <v>143</v>
      </c>
      <c r="E111" s="22">
        <f t="shared" si="12"/>
        <v>8.3625730994152043</v>
      </c>
      <c r="F111" s="61">
        <f t="shared" si="13"/>
        <v>-1567</v>
      </c>
    </row>
    <row r="112" spans="1:6" x14ac:dyDescent="0.25">
      <c r="A112" s="120" t="s">
        <v>155</v>
      </c>
      <c r="B112" s="148" t="s">
        <v>156</v>
      </c>
      <c r="C112" s="27">
        <v>1710</v>
      </c>
      <c r="D112" s="102">
        <v>143</v>
      </c>
      <c r="E112" s="26">
        <f t="shared" si="12"/>
        <v>8.3625730994152043</v>
      </c>
      <c r="F112" s="61">
        <f t="shared" si="13"/>
        <v>-1567</v>
      </c>
    </row>
    <row r="113" spans="1:6" x14ac:dyDescent="0.25">
      <c r="A113" s="118" t="s">
        <v>157</v>
      </c>
      <c r="B113" s="151" t="s">
        <v>158</v>
      </c>
      <c r="C113" s="22">
        <f>SUM(C114+C115+C116)</f>
        <v>177647.23</v>
      </c>
      <c r="D113" s="22">
        <f>SUM(D114+D115+D116)</f>
        <v>8572</v>
      </c>
      <c r="E113" s="22">
        <f t="shared" si="12"/>
        <v>4.825293363707388</v>
      </c>
      <c r="F113" s="61">
        <f t="shared" si="13"/>
        <v>-169075.23</v>
      </c>
    </row>
    <row r="114" spans="1:6" ht="79.5" customHeight="1" x14ac:dyDescent="0.25">
      <c r="A114" s="134" t="s">
        <v>224</v>
      </c>
      <c r="B114" s="152" t="s">
        <v>226</v>
      </c>
      <c r="C114" s="26">
        <v>17880.68</v>
      </c>
      <c r="D114" s="82">
        <v>0</v>
      </c>
      <c r="E114" s="26">
        <f t="shared" si="12"/>
        <v>0</v>
      </c>
      <c r="F114" s="61">
        <f t="shared" si="13"/>
        <v>-17880.68</v>
      </c>
    </row>
    <row r="115" spans="1:6" ht="51.75" x14ac:dyDescent="0.25">
      <c r="A115" s="134" t="s">
        <v>225</v>
      </c>
      <c r="B115" s="152" t="s">
        <v>227</v>
      </c>
      <c r="C115" s="26">
        <v>11047.95</v>
      </c>
      <c r="D115" s="82">
        <v>0</v>
      </c>
      <c r="E115" s="26">
        <f t="shared" si="12"/>
        <v>0</v>
      </c>
      <c r="F115" s="61">
        <f t="shared" si="13"/>
        <v>-11047.95</v>
      </c>
    </row>
    <row r="116" spans="1:6" ht="27" x14ac:dyDescent="0.25">
      <c r="A116" s="118" t="s">
        <v>159</v>
      </c>
      <c r="B116" s="153" t="s">
        <v>160</v>
      </c>
      <c r="C116" s="22">
        <f>SUM(C117:C119)</f>
        <v>148718.6</v>
      </c>
      <c r="D116" s="22">
        <f>SUM(D117:D119)</f>
        <v>8572</v>
      </c>
      <c r="E116" s="22">
        <f t="shared" si="12"/>
        <v>5.7639057925504948</v>
      </c>
      <c r="F116" s="61">
        <f t="shared" si="13"/>
        <v>-140146.6</v>
      </c>
    </row>
    <row r="117" spans="1:6" ht="39" x14ac:dyDescent="0.25">
      <c r="A117" s="120" t="s">
        <v>161</v>
      </c>
      <c r="B117" s="139" t="s">
        <v>162</v>
      </c>
      <c r="C117" s="27">
        <v>35689</v>
      </c>
      <c r="D117" s="85">
        <v>0</v>
      </c>
      <c r="E117" s="26">
        <f t="shared" si="12"/>
        <v>0</v>
      </c>
      <c r="F117" s="61">
        <f t="shared" si="13"/>
        <v>-35689</v>
      </c>
    </row>
    <row r="118" spans="1:6" ht="26.25" x14ac:dyDescent="0.25">
      <c r="A118" s="120" t="s">
        <v>161</v>
      </c>
      <c r="B118" s="139" t="s">
        <v>163</v>
      </c>
      <c r="C118" s="27">
        <v>10161.6</v>
      </c>
      <c r="D118" s="85">
        <v>0</v>
      </c>
      <c r="E118" s="26">
        <f t="shared" si="12"/>
        <v>0</v>
      </c>
      <c r="F118" s="61">
        <f t="shared" si="13"/>
        <v>-10161.6</v>
      </c>
    </row>
    <row r="119" spans="1:6" ht="51.75" x14ac:dyDescent="0.25">
      <c r="A119" s="120" t="s">
        <v>164</v>
      </c>
      <c r="B119" s="139" t="s">
        <v>165</v>
      </c>
      <c r="C119" s="27">
        <v>102868</v>
      </c>
      <c r="D119" s="85">
        <v>8572</v>
      </c>
      <c r="E119" s="26">
        <f t="shared" si="12"/>
        <v>8.3330092934634674</v>
      </c>
      <c r="F119" s="61">
        <f t="shared" si="13"/>
        <v>-94296</v>
      </c>
    </row>
    <row r="120" spans="1:6" x14ac:dyDescent="0.25">
      <c r="A120" s="118" t="s">
        <v>166</v>
      </c>
      <c r="B120" s="138" t="s">
        <v>167</v>
      </c>
      <c r="C120" s="22">
        <f>SUM(C121+C123+C124+C132+C131+C122)</f>
        <v>468417.6</v>
      </c>
      <c r="D120" s="22">
        <f>SUM(D121+D123+D124+D132+D131+D122)</f>
        <v>65789.75</v>
      </c>
      <c r="E120" s="22">
        <f t="shared" si="12"/>
        <v>14.045106332469148</v>
      </c>
      <c r="F120" s="61">
        <f t="shared" si="13"/>
        <v>-402627.85</v>
      </c>
    </row>
    <row r="121" spans="1:6" ht="39" x14ac:dyDescent="0.25">
      <c r="A121" s="120" t="s">
        <v>168</v>
      </c>
      <c r="B121" s="139" t="s">
        <v>169</v>
      </c>
      <c r="C121" s="27">
        <v>17981</v>
      </c>
      <c r="D121" s="85">
        <v>4661.8100000000004</v>
      </c>
      <c r="E121" s="26">
        <f t="shared" si="12"/>
        <v>25.926311106167624</v>
      </c>
      <c r="F121" s="61">
        <f t="shared" si="13"/>
        <v>-13319.189999999999</v>
      </c>
    </row>
    <row r="122" spans="1:6" ht="51.75" x14ac:dyDescent="0.25">
      <c r="A122" s="120" t="s">
        <v>356</v>
      </c>
      <c r="B122" s="139" t="s">
        <v>357</v>
      </c>
      <c r="C122" s="27">
        <v>22.1</v>
      </c>
      <c r="D122" s="85">
        <v>0</v>
      </c>
      <c r="E122" s="26">
        <f t="shared" si="12"/>
        <v>0</v>
      </c>
      <c r="F122" s="61">
        <f t="shared" si="13"/>
        <v>-22.1</v>
      </c>
    </row>
    <row r="123" spans="1:6" ht="39" x14ac:dyDescent="0.25">
      <c r="A123" s="120" t="s">
        <v>170</v>
      </c>
      <c r="B123" s="139" t="s">
        <v>171</v>
      </c>
      <c r="C123" s="27">
        <v>10768</v>
      </c>
      <c r="D123" s="102">
        <v>2751.7</v>
      </c>
      <c r="E123" s="26">
        <f t="shared" si="12"/>
        <v>25.554420505200593</v>
      </c>
      <c r="F123" s="61">
        <f t="shared" si="13"/>
        <v>-8016.3</v>
      </c>
    </row>
    <row r="124" spans="1:6" ht="40.5" x14ac:dyDescent="0.25">
      <c r="A124" s="118" t="s">
        <v>172</v>
      </c>
      <c r="B124" s="153" t="s">
        <v>173</v>
      </c>
      <c r="C124" s="33">
        <f>SUM(C125:C130)</f>
        <v>65920.100000000006</v>
      </c>
      <c r="D124" s="33">
        <f>SUM(D125:D130)</f>
        <v>13676.24</v>
      </c>
      <c r="E124" s="22">
        <f t="shared" si="12"/>
        <v>20.746691828440792</v>
      </c>
      <c r="F124" s="61">
        <f t="shared" si="13"/>
        <v>-52243.860000000008</v>
      </c>
    </row>
    <row r="125" spans="1:6" ht="77.25" x14ac:dyDescent="0.25">
      <c r="A125" s="120" t="s">
        <v>172</v>
      </c>
      <c r="B125" s="139" t="s">
        <v>174</v>
      </c>
      <c r="C125" s="27">
        <v>250</v>
      </c>
      <c r="D125" s="85">
        <v>62.5</v>
      </c>
      <c r="E125" s="26">
        <f t="shared" si="12"/>
        <v>25</v>
      </c>
      <c r="F125" s="61">
        <f t="shared" si="13"/>
        <v>-187.5</v>
      </c>
    </row>
    <row r="126" spans="1:6" ht="77.25" x14ac:dyDescent="0.25">
      <c r="A126" s="120" t="s">
        <v>172</v>
      </c>
      <c r="B126" s="139" t="s">
        <v>175</v>
      </c>
      <c r="C126" s="27">
        <v>63940</v>
      </c>
      <c r="D126" s="102">
        <v>13515.34</v>
      </c>
      <c r="E126" s="26">
        <f t="shared" si="12"/>
        <v>21.137535189239912</v>
      </c>
      <c r="F126" s="61">
        <f t="shared" si="13"/>
        <v>-50424.66</v>
      </c>
    </row>
    <row r="127" spans="1:6" ht="70.5" customHeight="1" x14ac:dyDescent="0.25">
      <c r="A127" s="120" t="s">
        <v>172</v>
      </c>
      <c r="B127" s="139" t="s">
        <v>176</v>
      </c>
      <c r="C127" s="27">
        <v>0.1</v>
      </c>
      <c r="D127" s="85">
        <v>0.1</v>
      </c>
      <c r="E127" s="26">
        <f t="shared" si="12"/>
        <v>100</v>
      </c>
      <c r="F127" s="61">
        <f t="shared" si="13"/>
        <v>0</v>
      </c>
    </row>
    <row r="128" spans="1:6" ht="39" x14ac:dyDescent="0.25">
      <c r="A128" s="120" t="s">
        <v>172</v>
      </c>
      <c r="B128" s="139" t="s">
        <v>177</v>
      </c>
      <c r="C128" s="27">
        <v>98.3</v>
      </c>
      <c r="D128" s="85">
        <v>98.3</v>
      </c>
      <c r="E128" s="26">
        <f t="shared" si="12"/>
        <v>100</v>
      </c>
      <c r="F128" s="61">
        <f t="shared" si="13"/>
        <v>0</v>
      </c>
    </row>
    <row r="129" spans="1:6" ht="75.75" customHeight="1" x14ac:dyDescent="0.25">
      <c r="A129" s="120" t="s">
        <v>172</v>
      </c>
      <c r="B129" s="139" t="s">
        <v>255</v>
      </c>
      <c r="C129" s="27">
        <v>652</v>
      </c>
      <c r="D129" s="85">
        <v>0</v>
      </c>
      <c r="E129" s="26">
        <f t="shared" si="12"/>
        <v>0</v>
      </c>
      <c r="F129" s="61">
        <f t="shared" si="13"/>
        <v>-652</v>
      </c>
    </row>
    <row r="130" spans="1:6" ht="98.25" customHeight="1" x14ac:dyDescent="0.25">
      <c r="A130" s="136" t="s">
        <v>172</v>
      </c>
      <c r="B130" s="154" t="s">
        <v>311</v>
      </c>
      <c r="C130" s="27">
        <v>979.7</v>
      </c>
      <c r="D130" s="85">
        <v>0</v>
      </c>
      <c r="E130" s="26">
        <f t="shared" si="12"/>
        <v>0</v>
      </c>
      <c r="F130" s="61">
        <f t="shared" si="13"/>
        <v>-979.7</v>
      </c>
    </row>
    <row r="131" spans="1:6" ht="39" x14ac:dyDescent="0.25">
      <c r="A131" s="120" t="s">
        <v>358</v>
      </c>
      <c r="B131" s="139" t="s">
        <v>359</v>
      </c>
      <c r="C131" s="27">
        <v>1173.4000000000001</v>
      </c>
      <c r="D131" s="85">
        <v>0</v>
      </c>
      <c r="E131" s="26">
        <f>SUM(D131*100/C131)</f>
        <v>0</v>
      </c>
      <c r="F131" s="61">
        <f t="shared" ref="F131:F143" si="18">D131-C131</f>
        <v>-1173.4000000000001</v>
      </c>
    </row>
    <row r="132" spans="1:6" x14ac:dyDescent="0.25">
      <c r="A132" s="118" t="s">
        <v>178</v>
      </c>
      <c r="B132" s="138" t="s">
        <v>179</v>
      </c>
      <c r="C132" s="23">
        <f>SUM(C133:C134)</f>
        <v>372553</v>
      </c>
      <c r="D132" s="125">
        <f t="shared" ref="D132" si="19">SUM(D133:D134)</f>
        <v>44700</v>
      </c>
      <c r="E132" s="22">
        <f t="shared" ref="E132:E134" si="20">SUM(D132*100/C132)</f>
        <v>11.998292860344703</v>
      </c>
      <c r="F132" s="61">
        <f t="shared" si="18"/>
        <v>-327853</v>
      </c>
    </row>
    <row r="133" spans="1:6" ht="192" x14ac:dyDescent="0.25">
      <c r="A133" s="120" t="s">
        <v>180</v>
      </c>
      <c r="B133" s="139" t="s">
        <v>181</v>
      </c>
      <c r="C133" s="27">
        <v>217678</v>
      </c>
      <c r="D133" s="102">
        <v>24100</v>
      </c>
      <c r="E133" s="26">
        <f t="shared" si="20"/>
        <v>11.071399038947437</v>
      </c>
      <c r="F133" s="61">
        <f t="shared" si="18"/>
        <v>-193578</v>
      </c>
    </row>
    <row r="134" spans="1:6" ht="39" x14ac:dyDescent="0.25">
      <c r="A134" s="120" t="s">
        <v>180</v>
      </c>
      <c r="B134" s="139" t="s">
        <v>182</v>
      </c>
      <c r="C134" s="27">
        <v>154875</v>
      </c>
      <c r="D134" s="102">
        <v>20600</v>
      </c>
      <c r="E134" s="26">
        <f t="shared" si="20"/>
        <v>13.301049233252623</v>
      </c>
      <c r="F134" s="61">
        <f t="shared" si="18"/>
        <v>-134275</v>
      </c>
    </row>
    <row r="135" spans="1:6" ht="39" x14ac:dyDescent="0.25">
      <c r="A135" s="118" t="s">
        <v>214</v>
      </c>
      <c r="B135" s="138" t="s">
        <v>215</v>
      </c>
      <c r="C135" s="22">
        <f>SUM(C136:C138)</f>
        <v>0</v>
      </c>
      <c r="D135" s="83">
        <f t="shared" ref="D135" si="21">SUM(D136:D138)</f>
        <v>1608.4599999999998</v>
      </c>
      <c r="E135" s="22"/>
      <c r="F135" s="61">
        <f t="shared" si="18"/>
        <v>1608.4599999999998</v>
      </c>
    </row>
    <row r="136" spans="1:6" ht="39" x14ac:dyDescent="0.25">
      <c r="A136" s="120" t="s">
        <v>258</v>
      </c>
      <c r="B136" s="139" t="s">
        <v>216</v>
      </c>
      <c r="C136" s="27">
        <v>0</v>
      </c>
      <c r="D136" s="85">
        <v>1533.07</v>
      </c>
      <c r="E136" s="26"/>
      <c r="F136" s="61">
        <f t="shared" si="18"/>
        <v>1533.07</v>
      </c>
    </row>
    <row r="137" spans="1:6" ht="39" x14ac:dyDescent="0.25">
      <c r="A137" s="120" t="s">
        <v>360</v>
      </c>
      <c r="B137" s="139" t="s">
        <v>216</v>
      </c>
      <c r="C137" s="27">
        <v>0</v>
      </c>
      <c r="D137" s="85">
        <v>37.299999999999997</v>
      </c>
      <c r="E137" s="26"/>
      <c r="F137" s="61">
        <f t="shared" si="18"/>
        <v>37.299999999999997</v>
      </c>
    </row>
    <row r="138" spans="1:6" ht="39" x14ac:dyDescent="0.25">
      <c r="A138" s="120" t="s">
        <v>361</v>
      </c>
      <c r="B138" s="139" t="s">
        <v>216</v>
      </c>
      <c r="C138" s="27">
        <v>0</v>
      </c>
      <c r="D138" s="85">
        <v>38.090000000000003</v>
      </c>
      <c r="E138" s="26"/>
      <c r="F138" s="61">
        <f t="shared" si="18"/>
        <v>38.090000000000003</v>
      </c>
    </row>
    <row r="139" spans="1:6" ht="51.75" x14ac:dyDescent="0.25">
      <c r="A139" s="118" t="s">
        <v>217</v>
      </c>
      <c r="B139" s="138" t="s">
        <v>218</v>
      </c>
      <c r="C139" s="23">
        <f>SUM(C140:C142)</f>
        <v>0</v>
      </c>
      <c r="D139" s="125">
        <f>SUM(D140:D142)</f>
        <v>-3888.8599999999997</v>
      </c>
      <c r="E139" s="26"/>
      <c r="F139" s="61">
        <f t="shared" si="18"/>
        <v>-3888.8599999999997</v>
      </c>
    </row>
    <row r="140" spans="1:6" x14ac:dyDescent="0.25">
      <c r="A140" s="120" t="s">
        <v>219</v>
      </c>
      <c r="B140" s="139"/>
      <c r="C140" s="77"/>
      <c r="D140" s="85">
        <v>-2382.41</v>
      </c>
      <c r="E140" s="26"/>
      <c r="F140" s="61">
        <f t="shared" si="18"/>
        <v>-2382.41</v>
      </c>
    </row>
    <row r="141" spans="1:6" x14ac:dyDescent="0.25">
      <c r="A141" s="120" t="s">
        <v>220</v>
      </c>
      <c r="B141" s="139"/>
      <c r="C141" s="27"/>
      <c r="D141" s="85">
        <v>-1506.45</v>
      </c>
      <c r="E141" s="26"/>
      <c r="F141" s="61">
        <f t="shared" si="18"/>
        <v>-1506.45</v>
      </c>
    </row>
    <row r="142" spans="1:6" x14ac:dyDescent="0.25">
      <c r="A142" s="120" t="s">
        <v>221</v>
      </c>
      <c r="B142" s="139"/>
      <c r="C142" s="27"/>
      <c r="D142" s="85">
        <v>0</v>
      </c>
      <c r="E142" s="26"/>
      <c r="F142" s="61">
        <f t="shared" si="18"/>
        <v>0</v>
      </c>
    </row>
    <row r="143" spans="1:6" x14ac:dyDescent="0.25">
      <c r="A143" s="118"/>
      <c r="B143" s="138" t="s">
        <v>183</v>
      </c>
      <c r="C143" s="23">
        <f>SUM(C109+C4)</f>
        <v>1203908.33</v>
      </c>
      <c r="D143" s="125">
        <f>SUM(D109+D4)</f>
        <v>152725.29999999999</v>
      </c>
      <c r="E143" s="22">
        <f t="shared" ref="E143" si="22">SUM(D143*100/C143)</f>
        <v>12.685791450583283</v>
      </c>
      <c r="F143" s="61">
        <f t="shared" si="18"/>
        <v>-1051183.03</v>
      </c>
    </row>
  </sheetData>
  <mergeCells count="1">
    <mergeCell ref="A1:F1"/>
  </mergeCells>
  <pageMargins left="0.78740157480314965" right="0" top="0.35433070866141736" bottom="0.35433070866141736" header="0.31496062992125984" footer="0.31496062992125984"/>
  <pageSetup paperSize="9" scale="80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workbookViewId="0">
      <selection activeCell="F4" sqref="F4"/>
    </sheetView>
  </sheetViews>
  <sheetFormatPr defaultRowHeight="15" x14ac:dyDescent="0.25"/>
  <cols>
    <col min="1" max="1" width="26.5703125" style="19" customWidth="1"/>
    <col min="2" max="2" width="36.5703125" style="19" customWidth="1"/>
    <col min="3" max="3" width="10.42578125" style="19" customWidth="1"/>
    <col min="4" max="4" width="10.5703125" style="174" customWidth="1"/>
    <col min="5" max="5" width="10.5703125" style="19" customWidth="1"/>
    <col min="6" max="6" width="12.28515625" style="19" customWidth="1"/>
    <col min="7" max="7" width="12.7109375" style="19" customWidth="1"/>
    <col min="8" max="16384" width="9.140625" style="19"/>
  </cols>
  <sheetData>
    <row r="1" spans="1:7" ht="46.5" customHeight="1" x14ac:dyDescent="0.25">
      <c r="A1" s="199" t="s">
        <v>366</v>
      </c>
      <c r="B1" s="199"/>
      <c r="C1" s="199"/>
      <c r="D1" s="199"/>
      <c r="E1" s="199"/>
      <c r="F1" s="199"/>
    </row>
    <row r="2" spans="1:7" ht="84" x14ac:dyDescent="0.25">
      <c r="A2" s="57" t="s">
        <v>0</v>
      </c>
      <c r="B2" s="58" t="s">
        <v>1</v>
      </c>
      <c r="C2" s="57" t="s">
        <v>363</v>
      </c>
      <c r="D2" s="156" t="s">
        <v>367</v>
      </c>
      <c r="E2" s="60" t="s">
        <v>2</v>
      </c>
      <c r="F2" s="117" t="s">
        <v>345</v>
      </c>
    </row>
    <row r="3" spans="1:7" x14ac:dyDescent="0.25">
      <c r="A3" s="2">
        <v>1</v>
      </c>
      <c r="B3" s="2">
        <v>2</v>
      </c>
      <c r="C3" s="3">
        <v>3</v>
      </c>
      <c r="D3" s="157">
        <v>4</v>
      </c>
      <c r="E3" s="5">
        <v>5</v>
      </c>
      <c r="F3" s="5">
        <v>8</v>
      </c>
      <c r="G3" s="158"/>
    </row>
    <row r="4" spans="1:7" ht="25.5" x14ac:dyDescent="0.25">
      <c r="A4" s="21" t="s">
        <v>3</v>
      </c>
      <c r="B4" s="6" t="s">
        <v>4</v>
      </c>
      <c r="C4" s="22">
        <f>SUM(C5+C11+C17+C31+C37+C40+C42+C52+C58+C67+C76+C110)</f>
        <v>525431.9</v>
      </c>
      <c r="D4" s="129">
        <f>SUM(D5+D11+D17+D31+D37+D40+D42+D52+D58+D67+D76+D110)</f>
        <v>127935.452</v>
      </c>
      <c r="E4" s="22">
        <f>SUM(D4*100/C4)</f>
        <v>24.348626720227685</v>
      </c>
      <c r="F4" s="22">
        <f>D4-C4</f>
        <v>-397496.44800000003</v>
      </c>
      <c r="G4" s="158"/>
    </row>
    <row r="5" spans="1:7" ht="18" customHeight="1" x14ac:dyDescent="0.25">
      <c r="A5" s="15" t="s">
        <v>5</v>
      </c>
      <c r="B5" s="16" t="s">
        <v>6</v>
      </c>
      <c r="C5" s="22">
        <f>SUM(C6)</f>
        <v>396148</v>
      </c>
      <c r="D5" s="129">
        <f>SUM(D6)</f>
        <v>89192.342000000004</v>
      </c>
      <c r="E5" s="22">
        <f>SUM(D5*100/C5)</f>
        <v>22.51490402576815</v>
      </c>
      <c r="F5" s="22">
        <f t="shared" ref="F5:F68" si="0">D5-C5</f>
        <v>-306955.658</v>
      </c>
      <c r="G5" s="158"/>
    </row>
    <row r="6" spans="1:7" ht="15" customHeight="1" x14ac:dyDescent="0.25">
      <c r="A6" s="15" t="s">
        <v>7</v>
      </c>
      <c r="B6" s="16" t="s">
        <v>8</v>
      </c>
      <c r="C6" s="22">
        <f>SUM(C7:C10)</f>
        <v>396148</v>
      </c>
      <c r="D6" s="129">
        <f t="shared" ref="D6" si="1">SUM(D7:D10)</f>
        <v>89192.342000000004</v>
      </c>
      <c r="E6" s="22">
        <f>SUM(D6*100/C6)</f>
        <v>22.51490402576815</v>
      </c>
      <c r="F6" s="22">
        <f t="shared" si="0"/>
        <v>-306955.658</v>
      </c>
    </row>
    <row r="7" spans="1:7" ht="88.5" customHeight="1" x14ac:dyDescent="0.25">
      <c r="A7" s="24" t="s">
        <v>9</v>
      </c>
      <c r="B7" s="25" t="s">
        <v>10</v>
      </c>
      <c r="C7" s="26">
        <v>388570</v>
      </c>
      <c r="D7" s="122">
        <v>88047.66</v>
      </c>
      <c r="E7" s="26">
        <f t="shared" ref="E7:E68" si="2">SUM(D7*100/C7)</f>
        <v>22.659407571351366</v>
      </c>
      <c r="F7" s="22">
        <f t="shared" si="0"/>
        <v>-300522.33999999997</v>
      </c>
    </row>
    <row r="8" spans="1:7" ht="140.25" x14ac:dyDescent="0.25">
      <c r="A8" s="24" t="s">
        <v>11</v>
      </c>
      <c r="B8" s="25" t="s">
        <v>12</v>
      </c>
      <c r="C8" s="26">
        <v>547</v>
      </c>
      <c r="D8" s="122">
        <v>230.79900000000001</v>
      </c>
      <c r="E8" s="26">
        <f t="shared" si="2"/>
        <v>42.193601462522857</v>
      </c>
      <c r="F8" s="22">
        <f t="shared" si="0"/>
        <v>-316.20100000000002</v>
      </c>
    </row>
    <row r="9" spans="1:7" ht="51" x14ac:dyDescent="0.25">
      <c r="A9" s="24" t="s">
        <v>13</v>
      </c>
      <c r="B9" s="25" t="s">
        <v>14</v>
      </c>
      <c r="C9" s="26">
        <v>1846</v>
      </c>
      <c r="D9" s="122">
        <v>228.85300000000001</v>
      </c>
      <c r="E9" s="26">
        <f t="shared" si="2"/>
        <v>12.39723726977248</v>
      </c>
      <c r="F9" s="22">
        <f t="shared" si="0"/>
        <v>-1617.1469999999999</v>
      </c>
    </row>
    <row r="10" spans="1:7" ht="103.5" customHeight="1" x14ac:dyDescent="0.25">
      <c r="A10" s="24" t="s">
        <v>15</v>
      </c>
      <c r="B10" s="25" t="s">
        <v>16</v>
      </c>
      <c r="C10" s="26">
        <v>5185</v>
      </c>
      <c r="D10" s="122">
        <v>685.03</v>
      </c>
      <c r="E10" s="26">
        <f t="shared" si="2"/>
        <v>13.211764705882352</v>
      </c>
      <c r="F10" s="22">
        <f t="shared" si="0"/>
        <v>-4499.97</v>
      </c>
    </row>
    <row r="11" spans="1:7" ht="51" x14ac:dyDescent="0.25">
      <c r="A11" s="21" t="s">
        <v>17</v>
      </c>
      <c r="B11" s="28" t="s">
        <v>18</v>
      </c>
      <c r="C11" s="22">
        <f>SUM(C12)</f>
        <v>13275.5</v>
      </c>
      <c r="D11" s="129">
        <f>SUM(D12)</f>
        <v>3149.8</v>
      </c>
      <c r="E11" s="22">
        <f t="shared" si="2"/>
        <v>23.726413317765811</v>
      </c>
      <c r="F11" s="22">
        <f t="shared" si="0"/>
        <v>-10125.700000000001</v>
      </c>
    </row>
    <row r="12" spans="1:7" ht="38.25" x14ac:dyDescent="0.25">
      <c r="A12" s="21" t="s">
        <v>19</v>
      </c>
      <c r="B12" s="28" t="s">
        <v>20</v>
      </c>
      <c r="C12" s="22">
        <f>SUM(C13:C16)</f>
        <v>13275.5</v>
      </c>
      <c r="D12" s="129">
        <f t="shared" ref="D12" si="3">SUM(D13:D16)</f>
        <v>3149.8</v>
      </c>
      <c r="E12" s="22">
        <f t="shared" si="2"/>
        <v>23.726413317765811</v>
      </c>
      <c r="F12" s="22">
        <f t="shared" si="0"/>
        <v>-10125.700000000001</v>
      </c>
    </row>
    <row r="13" spans="1:7" ht="89.25" x14ac:dyDescent="0.25">
      <c r="A13" s="14" t="s">
        <v>21</v>
      </c>
      <c r="B13" s="14" t="s">
        <v>22</v>
      </c>
      <c r="C13" s="26">
        <v>4710.5</v>
      </c>
      <c r="D13" s="122">
        <v>1095.6279999999999</v>
      </c>
      <c r="E13" s="26">
        <f t="shared" si="2"/>
        <v>23.25927183950748</v>
      </c>
      <c r="F13" s="22">
        <f t="shared" si="0"/>
        <v>-3614.8720000000003</v>
      </c>
    </row>
    <row r="14" spans="1:7" ht="102" customHeight="1" x14ac:dyDescent="0.25">
      <c r="A14" s="14" t="s">
        <v>23</v>
      </c>
      <c r="B14" s="14" t="s">
        <v>24</v>
      </c>
      <c r="C14" s="26">
        <v>72</v>
      </c>
      <c r="D14" s="122">
        <v>19.138999999999999</v>
      </c>
      <c r="E14" s="26">
        <f t="shared" si="2"/>
        <v>26.581944444444442</v>
      </c>
      <c r="F14" s="22">
        <f t="shared" si="0"/>
        <v>-52.861000000000004</v>
      </c>
    </row>
    <row r="15" spans="1:7" ht="90.75" customHeight="1" x14ac:dyDescent="0.25">
      <c r="A15" s="10" t="s">
        <v>25</v>
      </c>
      <c r="B15" s="14" t="s">
        <v>26</v>
      </c>
      <c r="C15" s="26">
        <v>10281</v>
      </c>
      <c r="D15" s="122">
        <v>2232.0230000000001</v>
      </c>
      <c r="E15" s="26">
        <f t="shared" si="2"/>
        <v>21.710174107577085</v>
      </c>
      <c r="F15" s="22">
        <f t="shared" si="0"/>
        <v>-8048.9769999999999</v>
      </c>
    </row>
    <row r="16" spans="1:7" ht="91.5" customHeight="1" x14ac:dyDescent="0.25">
      <c r="A16" s="14" t="s">
        <v>27</v>
      </c>
      <c r="B16" s="14" t="s">
        <v>28</v>
      </c>
      <c r="C16" s="26">
        <v>-1788</v>
      </c>
      <c r="D16" s="122">
        <v>-196.99</v>
      </c>
      <c r="E16" s="26">
        <f t="shared" si="2"/>
        <v>11.017337807606264</v>
      </c>
      <c r="F16" s="22">
        <f t="shared" si="0"/>
        <v>1591.01</v>
      </c>
    </row>
    <row r="17" spans="1:6" ht="16.5" customHeight="1" x14ac:dyDescent="0.25">
      <c r="A17" s="21" t="s">
        <v>239</v>
      </c>
      <c r="B17" s="28" t="s">
        <v>240</v>
      </c>
      <c r="C17" s="22">
        <f>SUM(C23+C26+C29+C18)</f>
        <v>23089.5</v>
      </c>
      <c r="D17" s="129">
        <f>SUM(D23+D26+D29+D18)</f>
        <v>6071.6730000000007</v>
      </c>
      <c r="E17" s="22">
        <f t="shared" si="2"/>
        <v>26.296251542909115</v>
      </c>
      <c r="F17" s="22">
        <f t="shared" si="0"/>
        <v>-17017.826999999997</v>
      </c>
    </row>
    <row r="18" spans="1:6" ht="25.5" x14ac:dyDescent="0.25">
      <c r="A18" s="21" t="s">
        <v>346</v>
      </c>
      <c r="B18" s="28" t="s">
        <v>347</v>
      </c>
      <c r="C18" s="22">
        <f>SUM(C19:C22)</f>
        <v>3690</v>
      </c>
      <c r="D18" s="129">
        <f>SUM(D19:D22)</f>
        <v>809.18900000000008</v>
      </c>
      <c r="E18" s="26">
        <f t="shared" si="2"/>
        <v>21.929241192411926</v>
      </c>
      <c r="F18" s="22">
        <f t="shared" si="0"/>
        <v>-2880.8109999999997</v>
      </c>
    </row>
    <row r="19" spans="1:6" ht="38.25" x14ac:dyDescent="0.25">
      <c r="A19" s="24" t="s">
        <v>348</v>
      </c>
      <c r="B19" s="25" t="s">
        <v>349</v>
      </c>
      <c r="C19" s="26">
        <v>1618</v>
      </c>
      <c r="D19" s="122">
        <v>315.35000000000002</v>
      </c>
      <c r="E19" s="26">
        <f t="shared" si="2"/>
        <v>19.490111248454884</v>
      </c>
      <c r="F19" s="22">
        <f t="shared" si="0"/>
        <v>-1302.6500000000001</v>
      </c>
    </row>
    <row r="20" spans="1:6" ht="51" x14ac:dyDescent="0.25">
      <c r="A20" s="24" t="s">
        <v>368</v>
      </c>
      <c r="B20" s="25" t="s">
        <v>369</v>
      </c>
      <c r="C20" s="26">
        <v>0</v>
      </c>
      <c r="D20" s="122">
        <v>0.14000000000000001</v>
      </c>
      <c r="E20" s="26"/>
      <c r="F20" s="22">
        <f t="shared" si="0"/>
        <v>0.14000000000000001</v>
      </c>
    </row>
    <row r="21" spans="1:6" ht="51" x14ac:dyDescent="0.25">
      <c r="A21" s="24" t="s">
        <v>350</v>
      </c>
      <c r="B21" s="25" t="s">
        <v>351</v>
      </c>
      <c r="C21" s="26">
        <v>1006</v>
      </c>
      <c r="D21" s="122">
        <v>189.07900000000001</v>
      </c>
      <c r="E21" s="26">
        <f t="shared" si="2"/>
        <v>18.79512922465209</v>
      </c>
      <c r="F21" s="22">
        <f t="shared" si="0"/>
        <v>-816.92100000000005</v>
      </c>
    </row>
    <row r="22" spans="1:6" ht="31.5" customHeight="1" x14ac:dyDescent="0.25">
      <c r="A22" s="24" t="s">
        <v>352</v>
      </c>
      <c r="B22" s="25" t="s">
        <v>353</v>
      </c>
      <c r="C22" s="26">
        <v>1066</v>
      </c>
      <c r="D22" s="122">
        <v>304.62</v>
      </c>
      <c r="E22" s="26">
        <f t="shared" si="2"/>
        <v>28.575984990619137</v>
      </c>
      <c r="F22" s="22">
        <f t="shared" si="0"/>
        <v>-761.38</v>
      </c>
    </row>
    <row r="23" spans="1:6" ht="25.5" x14ac:dyDescent="0.25">
      <c r="A23" s="21" t="s">
        <v>29</v>
      </c>
      <c r="B23" s="28" t="s">
        <v>31</v>
      </c>
      <c r="C23" s="23">
        <f>SUM(C24:C25)</f>
        <v>16931</v>
      </c>
      <c r="D23" s="159">
        <f t="shared" ref="D23" si="4">SUM(D24:D25)</f>
        <v>4454.1400000000003</v>
      </c>
      <c r="E23" s="22">
        <f t="shared" si="2"/>
        <v>26.307601441143468</v>
      </c>
      <c r="F23" s="22">
        <f t="shared" si="0"/>
        <v>-12476.86</v>
      </c>
    </row>
    <row r="24" spans="1:6" ht="25.5" x14ac:dyDescent="0.25">
      <c r="A24" s="24" t="s">
        <v>30</v>
      </c>
      <c r="B24" s="25" t="s">
        <v>31</v>
      </c>
      <c r="C24" s="26">
        <v>16931</v>
      </c>
      <c r="D24" s="122">
        <v>4454.1400000000003</v>
      </c>
      <c r="E24" s="26">
        <f t="shared" si="2"/>
        <v>26.307601441143468</v>
      </c>
      <c r="F24" s="22">
        <f t="shared" si="0"/>
        <v>-12476.86</v>
      </c>
    </row>
    <row r="25" spans="1:6" ht="41.25" hidden="1" customHeight="1" x14ac:dyDescent="0.25">
      <c r="A25" s="24" t="s">
        <v>32</v>
      </c>
      <c r="B25" s="25" t="s">
        <v>33</v>
      </c>
      <c r="C25" s="26">
        <v>0</v>
      </c>
      <c r="D25" s="160">
        <v>0</v>
      </c>
      <c r="E25" s="26"/>
      <c r="F25" s="22">
        <f t="shared" si="0"/>
        <v>0</v>
      </c>
    </row>
    <row r="26" spans="1:6" ht="18.75" customHeight="1" x14ac:dyDescent="0.25">
      <c r="A26" s="21" t="s">
        <v>34</v>
      </c>
      <c r="B26" s="28" t="s">
        <v>35</v>
      </c>
      <c r="C26" s="23">
        <f>SUM(C27:C28)</f>
        <v>18.5</v>
      </c>
      <c r="D26" s="159">
        <f t="shared" ref="D26" si="5">SUM(D27:D28)</f>
        <v>10.134</v>
      </c>
      <c r="E26" s="22">
        <f t="shared" si="2"/>
        <v>54.778378378378385</v>
      </c>
      <c r="F26" s="22">
        <f t="shared" si="0"/>
        <v>-8.3659999999999997</v>
      </c>
    </row>
    <row r="27" spans="1:6" x14ac:dyDescent="0.25">
      <c r="A27" s="24" t="s">
        <v>36</v>
      </c>
      <c r="B27" s="25" t="s">
        <v>35</v>
      </c>
      <c r="C27" s="26">
        <v>18.5</v>
      </c>
      <c r="D27" s="122">
        <v>10.134</v>
      </c>
      <c r="E27" s="26">
        <f t="shared" si="2"/>
        <v>54.778378378378385</v>
      </c>
      <c r="F27" s="22">
        <f t="shared" si="0"/>
        <v>-8.3659999999999997</v>
      </c>
    </row>
    <row r="28" spans="1:6" ht="38.25" hidden="1" x14ac:dyDescent="0.25">
      <c r="A28" s="24" t="s">
        <v>37</v>
      </c>
      <c r="B28" s="25" t="s">
        <v>38</v>
      </c>
      <c r="C28" s="26">
        <v>0</v>
      </c>
      <c r="D28" s="160">
        <v>0</v>
      </c>
      <c r="E28" s="26"/>
      <c r="F28" s="22">
        <f t="shared" si="0"/>
        <v>0</v>
      </c>
    </row>
    <row r="29" spans="1:6" ht="25.5" x14ac:dyDescent="0.25">
      <c r="A29" s="21" t="s">
        <v>39</v>
      </c>
      <c r="B29" s="28" t="s">
        <v>40</v>
      </c>
      <c r="C29" s="22">
        <f>SUM(C30)</f>
        <v>2450</v>
      </c>
      <c r="D29" s="129">
        <f>SUM(D30)</f>
        <v>798.21</v>
      </c>
      <c r="E29" s="22">
        <f t="shared" si="2"/>
        <v>32.58</v>
      </c>
      <c r="F29" s="22">
        <f t="shared" si="0"/>
        <v>-1651.79</v>
      </c>
    </row>
    <row r="30" spans="1:6" ht="40.5" customHeight="1" x14ac:dyDescent="0.25">
      <c r="A30" s="24" t="s">
        <v>41</v>
      </c>
      <c r="B30" s="25" t="s">
        <v>42</v>
      </c>
      <c r="C30" s="26">
        <v>2450</v>
      </c>
      <c r="D30" s="122">
        <v>798.21</v>
      </c>
      <c r="E30" s="26">
        <f t="shared" si="2"/>
        <v>32.58</v>
      </c>
      <c r="F30" s="22">
        <f t="shared" si="0"/>
        <v>-1651.79</v>
      </c>
    </row>
    <row r="31" spans="1:6" ht="17.25" customHeight="1" x14ac:dyDescent="0.25">
      <c r="A31" s="15" t="s">
        <v>43</v>
      </c>
      <c r="B31" s="17" t="s">
        <v>44</v>
      </c>
      <c r="C31" s="22">
        <f>SUM(C32+C34)</f>
        <v>50801.4</v>
      </c>
      <c r="D31" s="129">
        <f t="shared" ref="D31" si="6">SUM(D32+D34)</f>
        <v>17313.47</v>
      </c>
      <c r="E31" s="22">
        <f t="shared" si="2"/>
        <v>34.080694626526039</v>
      </c>
      <c r="F31" s="22">
        <f t="shared" si="0"/>
        <v>-33487.93</v>
      </c>
    </row>
    <row r="32" spans="1:6" ht="19.5" customHeight="1" x14ac:dyDescent="0.25">
      <c r="A32" s="21" t="s">
        <v>45</v>
      </c>
      <c r="B32" s="28" t="s">
        <v>46</v>
      </c>
      <c r="C32" s="22">
        <f>SUM(C33)</f>
        <v>12988</v>
      </c>
      <c r="D32" s="129">
        <f t="shared" ref="D32" si="7">SUM(D33)</f>
        <v>482.13</v>
      </c>
      <c r="E32" s="22">
        <f t="shared" si="2"/>
        <v>3.7121188789651987</v>
      </c>
      <c r="F32" s="22">
        <f t="shared" si="0"/>
        <v>-12505.87</v>
      </c>
    </row>
    <row r="33" spans="1:6" ht="63.75" x14ac:dyDescent="0.25">
      <c r="A33" s="24" t="s">
        <v>47</v>
      </c>
      <c r="B33" s="25" t="s">
        <v>48</v>
      </c>
      <c r="C33" s="26">
        <v>12988</v>
      </c>
      <c r="D33" s="122">
        <v>482.13</v>
      </c>
      <c r="E33" s="26">
        <f t="shared" si="2"/>
        <v>3.7121188789651987</v>
      </c>
      <c r="F33" s="22">
        <f t="shared" si="0"/>
        <v>-12505.87</v>
      </c>
    </row>
    <row r="34" spans="1:6" ht="18" customHeight="1" x14ac:dyDescent="0.25">
      <c r="A34" s="15" t="s">
        <v>49</v>
      </c>
      <c r="B34" s="17" t="s">
        <v>50</v>
      </c>
      <c r="C34" s="23">
        <f>SUM(C35:C36)</f>
        <v>37813.4</v>
      </c>
      <c r="D34" s="159">
        <f>SUM(D35:D36)</f>
        <v>16831.34</v>
      </c>
      <c r="E34" s="22">
        <f t="shared" si="2"/>
        <v>44.511575261679724</v>
      </c>
      <c r="F34" s="22">
        <f t="shared" si="0"/>
        <v>-20982.06</v>
      </c>
    </row>
    <row r="35" spans="1:6" ht="51" x14ac:dyDescent="0.25">
      <c r="A35" s="24" t="s">
        <v>193</v>
      </c>
      <c r="B35" s="25" t="s">
        <v>194</v>
      </c>
      <c r="C35" s="26">
        <v>30729.4</v>
      </c>
      <c r="D35" s="122">
        <v>16262.68</v>
      </c>
      <c r="E35" s="26">
        <f t="shared" si="2"/>
        <v>52.922217810956283</v>
      </c>
      <c r="F35" s="22">
        <f t="shared" si="0"/>
        <v>-14466.720000000001</v>
      </c>
    </row>
    <row r="36" spans="1:6" ht="51" x14ac:dyDescent="0.25">
      <c r="A36" s="24" t="s">
        <v>196</v>
      </c>
      <c r="B36" s="25" t="s">
        <v>195</v>
      </c>
      <c r="C36" s="26">
        <v>7084</v>
      </c>
      <c r="D36" s="122">
        <v>568.66</v>
      </c>
      <c r="E36" s="26">
        <f t="shared" si="2"/>
        <v>8.0273856578204406</v>
      </c>
      <c r="F36" s="22">
        <f t="shared" si="0"/>
        <v>-6515.34</v>
      </c>
    </row>
    <row r="37" spans="1:6" ht="27.75" customHeight="1" x14ac:dyDescent="0.25">
      <c r="A37" s="21" t="s">
        <v>51</v>
      </c>
      <c r="B37" s="28" t="s">
        <v>52</v>
      </c>
      <c r="C37" s="22">
        <f>SUM(C38:C39)</f>
        <v>5741</v>
      </c>
      <c r="D37" s="129">
        <f>SUM(D38:D39)</f>
        <v>1244.25</v>
      </c>
      <c r="E37" s="22">
        <f t="shared" si="2"/>
        <v>21.673053475004355</v>
      </c>
      <c r="F37" s="22">
        <f t="shared" si="0"/>
        <v>-4496.75</v>
      </c>
    </row>
    <row r="38" spans="1:6" ht="66" customHeight="1" x14ac:dyDescent="0.25">
      <c r="A38" s="24" t="s">
        <v>53</v>
      </c>
      <c r="B38" s="25" t="s">
        <v>54</v>
      </c>
      <c r="C38" s="26">
        <v>5691</v>
      </c>
      <c r="D38" s="122">
        <v>1244.25</v>
      </c>
      <c r="E38" s="26">
        <f t="shared" si="2"/>
        <v>21.863468634686345</v>
      </c>
      <c r="F38" s="22">
        <f t="shared" si="0"/>
        <v>-4446.75</v>
      </c>
    </row>
    <row r="39" spans="1:6" ht="40.5" customHeight="1" x14ac:dyDescent="0.25">
      <c r="A39" s="24" t="s">
        <v>210</v>
      </c>
      <c r="B39" s="25" t="s">
        <v>211</v>
      </c>
      <c r="C39" s="26">
        <v>50</v>
      </c>
      <c r="D39" s="160">
        <v>0</v>
      </c>
      <c r="E39" s="26">
        <f t="shared" si="2"/>
        <v>0</v>
      </c>
      <c r="F39" s="22">
        <f t="shared" si="0"/>
        <v>-50</v>
      </c>
    </row>
    <row r="40" spans="1:6" ht="39.75" hidden="1" customHeight="1" x14ac:dyDescent="0.25">
      <c r="A40" s="28" t="s">
        <v>55</v>
      </c>
      <c r="B40" s="28" t="s">
        <v>244</v>
      </c>
      <c r="C40" s="22">
        <f>SUM(C41)</f>
        <v>0</v>
      </c>
      <c r="D40" s="129">
        <f>SUM(D41)</f>
        <v>0</v>
      </c>
      <c r="E40" s="26"/>
      <c r="F40" s="22">
        <f t="shared" si="0"/>
        <v>0</v>
      </c>
    </row>
    <row r="41" spans="1:6" ht="51" hidden="1" x14ac:dyDescent="0.25">
      <c r="A41" s="25" t="s">
        <v>56</v>
      </c>
      <c r="B41" s="25" t="s">
        <v>57</v>
      </c>
      <c r="C41" s="26">
        <v>0</v>
      </c>
      <c r="D41" s="160">
        <v>0</v>
      </c>
      <c r="E41" s="26"/>
      <c r="F41" s="22">
        <f t="shared" si="0"/>
        <v>0</v>
      </c>
    </row>
    <row r="42" spans="1:6" ht="51" x14ac:dyDescent="0.25">
      <c r="A42" s="21" t="s">
        <v>58</v>
      </c>
      <c r="B42" s="6" t="s">
        <v>59</v>
      </c>
      <c r="C42" s="22">
        <f>SUM(C43+C51)</f>
        <v>27595</v>
      </c>
      <c r="D42" s="129">
        <f>SUM(D43+D51)</f>
        <v>7177.6290000000008</v>
      </c>
      <c r="E42" s="22">
        <f t="shared" si="2"/>
        <v>26.01061424171046</v>
      </c>
      <c r="F42" s="22">
        <f t="shared" si="0"/>
        <v>-20417.370999999999</v>
      </c>
    </row>
    <row r="43" spans="1:6" ht="115.5" x14ac:dyDescent="0.25">
      <c r="A43" s="21" t="s">
        <v>60</v>
      </c>
      <c r="B43" s="161" t="s">
        <v>61</v>
      </c>
      <c r="C43" s="22">
        <f>SUM(C44+C47)</f>
        <v>27566</v>
      </c>
      <c r="D43" s="129">
        <f>SUM(D44+D47)</f>
        <v>7167.9090000000006</v>
      </c>
      <c r="E43" s="22">
        <f t="shared" si="2"/>
        <v>26.002717115286949</v>
      </c>
      <c r="F43" s="22">
        <f t="shared" si="0"/>
        <v>-20398.091</v>
      </c>
    </row>
    <row r="44" spans="1:6" ht="80.25" customHeight="1" x14ac:dyDescent="0.25">
      <c r="A44" s="21" t="s">
        <v>62</v>
      </c>
      <c r="B44" s="28" t="s">
        <v>63</v>
      </c>
      <c r="C44" s="61">
        <f>SUM(C45:C46)</f>
        <v>18648</v>
      </c>
      <c r="D44" s="162">
        <f>SUM(D45:D46)</f>
        <v>5311.9310000000005</v>
      </c>
      <c r="E44" s="22">
        <f t="shared" si="2"/>
        <v>28.485258472758478</v>
      </c>
      <c r="F44" s="22">
        <f t="shared" si="0"/>
        <v>-13336.069</v>
      </c>
    </row>
    <row r="45" spans="1:6" ht="120.75" customHeight="1" x14ac:dyDescent="0.25">
      <c r="A45" s="24" t="s">
        <v>184</v>
      </c>
      <c r="B45" s="35" t="s">
        <v>189</v>
      </c>
      <c r="C45" s="26">
        <v>17648</v>
      </c>
      <c r="D45" s="122">
        <v>4938.5010000000002</v>
      </c>
      <c r="E45" s="26">
        <f t="shared" si="2"/>
        <v>27.98334655485041</v>
      </c>
      <c r="F45" s="22">
        <f t="shared" si="0"/>
        <v>-12709.499</v>
      </c>
    </row>
    <row r="46" spans="1:6" ht="127.5" x14ac:dyDescent="0.25">
      <c r="A46" s="24" t="s">
        <v>185</v>
      </c>
      <c r="B46" s="35" t="s">
        <v>190</v>
      </c>
      <c r="C46" s="26">
        <v>1000</v>
      </c>
      <c r="D46" s="160">
        <v>373.43</v>
      </c>
      <c r="E46" s="26">
        <f t="shared" si="2"/>
        <v>37.343000000000004</v>
      </c>
      <c r="F46" s="22">
        <f t="shared" si="0"/>
        <v>-626.56999999999994</v>
      </c>
    </row>
    <row r="47" spans="1:6" ht="39" x14ac:dyDescent="0.25">
      <c r="A47" s="21" t="s">
        <v>64</v>
      </c>
      <c r="B47" s="11" t="s">
        <v>65</v>
      </c>
      <c r="C47" s="22">
        <f>SUM(C48:C50)</f>
        <v>8918</v>
      </c>
      <c r="D47" s="129">
        <f t="shared" ref="D47" si="8">SUM(D48:D50)</f>
        <v>1855.9780000000001</v>
      </c>
      <c r="E47" s="22">
        <f t="shared" si="2"/>
        <v>20.811594527921059</v>
      </c>
      <c r="F47" s="22">
        <f t="shared" si="0"/>
        <v>-7062.0219999999999</v>
      </c>
    </row>
    <row r="48" spans="1:6" ht="40.5" customHeight="1" x14ac:dyDescent="0.25">
      <c r="A48" s="24" t="s">
        <v>66</v>
      </c>
      <c r="B48" s="35" t="s">
        <v>197</v>
      </c>
      <c r="C48" s="26">
        <v>5300</v>
      </c>
      <c r="D48" s="122">
        <v>920.82</v>
      </c>
      <c r="E48" s="26">
        <f t="shared" si="2"/>
        <v>17.373962264150943</v>
      </c>
      <c r="F48" s="22">
        <f t="shared" si="0"/>
        <v>-4379.18</v>
      </c>
    </row>
    <row r="49" spans="1:6" ht="89.25" x14ac:dyDescent="0.25">
      <c r="A49" s="24" t="s">
        <v>67</v>
      </c>
      <c r="B49" s="35" t="s">
        <v>198</v>
      </c>
      <c r="C49" s="26">
        <v>2995</v>
      </c>
      <c r="D49" s="160">
        <v>792.98800000000006</v>
      </c>
      <c r="E49" s="26">
        <f t="shared" si="2"/>
        <v>26.477061769616029</v>
      </c>
      <c r="F49" s="22">
        <f t="shared" si="0"/>
        <v>-2202.0119999999997</v>
      </c>
    </row>
    <row r="50" spans="1:6" ht="68.25" customHeight="1" x14ac:dyDescent="0.25">
      <c r="A50" s="24" t="s">
        <v>68</v>
      </c>
      <c r="B50" s="35" t="s">
        <v>199</v>
      </c>
      <c r="C50" s="26">
        <v>623</v>
      </c>
      <c r="D50" s="160">
        <v>142.16999999999999</v>
      </c>
      <c r="E50" s="26">
        <f t="shared" si="2"/>
        <v>22.82022471910112</v>
      </c>
      <c r="F50" s="22">
        <f t="shared" si="0"/>
        <v>-480.83000000000004</v>
      </c>
    </row>
    <row r="51" spans="1:6" ht="89.25" x14ac:dyDescent="0.25">
      <c r="A51" s="24" t="s">
        <v>306</v>
      </c>
      <c r="B51" s="35" t="s">
        <v>307</v>
      </c>
      <c r="C51" s="13">
        <v>29</v>
      </c>
      <c r="D51" s="160">
        <v>9.7200000000000006</v>
      </c>
      <c r="E51" s="26">
        <f t="shared" ref="E51" si="9">SUM(D51*100/C51)</f>
        <v>33.517241379310349</v>
      </c>
      <c r="F51" s="22">
        <f t="shared" si="0"/>
        <v>-19.28</v>
      </c>
    </row>
    <row r="52" spans="1:6" ht="25.5" x14ac:dyDescent="0.25">
      <c r="A52" s="21" t="s">
        <v>69</v>
      </c>
      <c r="B52" s="6" t="s">
        <v>70</v>
      </c>
      <c r="C52" s="22">
        <f>SUM(C53)</f>
        <v>388</v>
      </c>
      <c r="D52" s="129">
        <f t="shared" ref="D52" si="10">SUM(D53)</f>
        <v>258.846</v>
      </c>
      <c r="E52" s="22">
        <f t="shared" si="2"/>
        <v>66.712886597938137</v>
      </c>
      <c r="F52" s="22">
        <f t="shared" si="0"/>
        <v>-129.154</v>
      </c>
    </row>
    <row r="53" spans="1:6" ht="25.5" x14ac:dyDescent="0.25">
      <c r="A53" s="21" t="s">
        <v>71</v>
      </c>
      <c r="B53" s="28" t="s">
        <v>72</v>
      </c>
      <c r="C53" s="22">
        <f>SUM(C54:C57)</f>
        <v>388</v>
      </c>
      <c r="D53" s="129">
        <f>SUM(D54:D57)</f>
        <v>258.846</v>
      </c>
      <c r="E53" s="22">
        <f t="shared" si="2"/>
        <v>66.712886597938137</v>
      </c>
      <c r="F53" s="22">
        <f t="shared" si="0"/>
        <v>-129.154</v>
      </c>
    </row>
    <row r="54" spans="1:6" ht="38.25" x14ac:dyDescent="0.25">
      <c r="A54" s="24" t="s">
        <v>73</v>
      </c>
      <c r="B54" s="25" t="s">
        <v>74</v>
      </c>
      <c r="C54" s="7">
        <v>117</v>
      </c>
      <c r="D54" s="160">
        <v>145.80000000000001</v>
      </c>
      <c r="E54" s="26">
        <f t="shared" si="2"/>
        <v>124.61538461538463</v>
      </c>
      <c r="F54" s="22">
        <f t="shared" si="0"/>
        <v>28.800000000000011</v>
      </c>
    </row>
    <row r="55" spans="1:6" ht="38.25" x14ac:dyDescent="0.25">
      <c r="A55" s="24" t="s">
        <v>75</v>
      </c>
      <c r="B55" s="25" t="s">
        <v>76</v>
      </c>
      <c r="C55" s="7">
        <v>0</v>
      </c>
      <c r="D55" s="160">
        <v>-0.02</v>
      </c>
      <c r="E55" s="26"/>
      <c r="F55" s="22">
        <f t="shared" si="0"/>
        <v>-0.02</v>
      </c>
    </row>
    <row r="56" spans="1:6" ht="25.5" x14ac:dyDescent="0.25">
      <c r="A56" s="24" t="s">
        <v>77</v>
      </c>
      <c r="B56" s="25" t="s">
        <v>78</v>
      </c>
      <c r="C56" s="7">
        <v>9</v>
      </c>
      <c r="D56" s="160">
        <v>22.6</v>
      </c>
      <c r="E56" s="26">
        <f t="shared" si="2"/>
        <v>251.11111111111111</v>
      </c>
      <c r="F56" s="22">
        <f t="shared" si="0"/>
        <v>13.600000000000001</v>
      </c>
    </row>
    <row r="57" spans="1:6" ht="25.5" x14ac:dyDescent="0.25">
      <c r="A57" s="24" t="s">
        <v>79</v>
      </c>
      <c r="B57" s="25" t="s">
        <v>80</v>
      </c>
      <c r="C57" s="7">
        <v>262</v>
      </c>
      <c r="D57" s="160">
        <v>90.465999999999994</v>
      </c>
      <c r="E57" s="26">
        <f t="shared" si="2"/>
        <v>34.529007633587781</v>
      </c>
      <c r="F57" s="22">
        <f t="shared" si="0"/>
        <v>-171.53399999999999</v>
      </c>
    </row>
    <row r="58" spans="1:6" ht="38.25" x14ac:dyDescent="0.25">
      <c r="A58" s="21" t="s">
        <v>81</v>
      </c>
      <c r="B58" s="28" t="s">
        <v>82</v>
      </c>
      <c r="C58" s="22">
        <f>SUM(C59+C62)</f>
        <v>328.5</v>
      </c>
      <c r="D58" s="129">
        <f>SUM(D59+D62)</f>
        <v>191.75900000000001</v>
      </c>
      <c r="E58" s="22">
        <f t="shared" si="2"/>
        <v>58.374124809741254</v>
      </c>
      <c r="F58" s="22">
        <f t="shared" si="0"/>
        <v>-136.74099999999999</v>
      </c>
    </row>
    <row r="59" spans="1:6" ht="17.25" customHeight="1" x14ac:dyDescent="0.25">
      <c r="A59" s="21" t="s">
        <v>83</v>
      </c>
      <c r="B59" s="28" t="s">
        <v>84</v>
      </c>
      <c r="C59" s="22">
        <f>SUM(C60:C60)</f>
        <v>276</v>
      </c>
      <c r="D59" s="129">
        <f>SUM(D60:D60)</f>
        <v>149.24</v>
      </c>
      <c r="E59" s="22">
        <f t="shared" si="2"/>
        <v>54.072463768115945</v>
      </c>
      <c r="F59" s="22">
        <f t="shared" si="0"/>
        <v>-126.75999999999999</v>
      </c>
    </row>
    <row r="60" spans="1:6" ht="25.5" x14ac:dyDescent="0.25">
      <c r="A60" s="21" t="s">
        <v>85</v>
      </c>
      <c r="B60" s="28" t="s">
        <v>86</v>
      </c>
      <c r="C60" s="22">
        <f>SUM(C61:C61)</f>
        <v>276</v>
      </c>
      <c r="D60" s="129">
        <f>SUM(D61:D61)</f>
        <v>149.24</v>
      </c>
      <c r="E60" s="22">
        <f t="shared" si="2"/>
        <v>54.072463768115945</v>
      </c>
      <c r="F60" s="22">
        <f t="shared" si="0"/>
        <v>-126.75999999999999</v>
      </c>
    </row>
    <row r="61" spans="1:6" ht="51" x14ac:dyDescent="0.25">
      <c r="A61" s="24" t="s">
        <v>87</v>
      </c>
      <c r="B61" s="35" t="s">
        <v>200</v>
      </c>
      <c r="C61" s="26">
        <v>276</v>
      </c>
      <c r="D61" s="160">
        <v>149.24</v>
      </c>
      <c r="E61" s="26">
        <f t="shared" si="2"/>
        <v>54.072463768115945</v>
      </c>
      <c r="F61" s="22">
        <f t="shared" si="0"/>
        <v>-126.75999999999999</v>
      </c>
    </row>
    <row r="62" spans="1:6" ht="25.5" x14ac:dyDescent="0.25">
      <c r="A62" s="21" t="s">
        <v>89</v>
      </c>
      <c r="B62" s="28" t="s">
        <v>90</v>
      </c>
      <c r="C62" s="22">
        <f>SUM(C63+C64)</f>
        <v>52.5</v>
      </c>
      <c r="D62" s="129">
        <f t="shared" ref="D62" si="11">SUM(D63+D64)</f>
        <v>42.518999999999998</v>
      </c>
      <c r="E62" s="22">
        <f t="shared" si="2"/>
        <v>80.988571428571419</v>
      </c>
      <c r="F62" s="22">
        <f t="shared" si="0"/>
        <v>-9.9810000000000016</v>
      </c>
    </row>
    <row r="63" spans="1:6" ht="51" x14ac:dyDescent="0.25">
      <c r="A63" s="24" t="s">
        <v>91</v>
      </c>
      <c r="B63" s="25" t="s">
        <v>245</v>
      </c>
      <c r="C63" s="26">
        <v>21</v>
      </c>
      <c r="D63" s="160">
        <v>0</v>
      </c>
      <c r="E63" s="26">
        <f t="shared" si="2"/>
        <v>0</v>
      </c>
      <c r="F63" s="22">
        <f t="shared" si="0"/>
        <v>-21</v>
      </c>
    </row>
    <row r="64" spans="1:6" ht="51" x14ac:dyDescent="0.25">
      <c r="A64" s="21" t="s">
        <v>92</v>
      </c>
      <c r="B64" s="28" t="s">
        <v>93</v>
      </c>
      <c r="C64" s="22">
        <f>C65+C66</f>
        <v>31.5</v>
      </c>
      <c r="D64" s="129">
        <f>D65+D66</f>
        <v>42.518999999999998</v>
      </c>
      <c r="E64" s="22">
        <f t="shared" si="2"/>
        <v>134.98095238095237</v>
      </c>
      <c r="F64" s="22">
        <f t="shared" si="0"/>
        <v>11.018999999999998</v>
      </c>
    </row>
    <row r="65" spans="1:6" ht="38.25" x14ac:dyDescent="0.25">
      <c r="A65" s="24" t="s">
        <v>94</v>
      </c>
      <c r="B65" s="36" t="s">
        <v>201</v>
      </c>
      <c r="C65" s="26">
        <v>31.5</v>
      </c>
      <c r="D65" s="130">
        <v>32.104999999999997</v>
      </c>
      <c r="E65" s="26">
        <f t="shared" si="2"/>
        <v>101.92063492063491</v>
      </c>
      <c r="F65" s="22">
        <f t="shared" si="0"/>
        <v>0.60499999999999687</v>
      </c>
    </row>
    <row r="66" spans="1:6" ht="38.25" x14ac:dyDescent="0.25">
      <c r="A66" s="24" t="s">
        <v>95</v>
      </c>
      <c r="B66" s="36" t="s">
        <v>201</v>
      </c>
      <c r="C66" s="26">
        <v>0</v>
      </c>
      <c r="D66" s="160">
        <v>10.414</v>
      </c>
      <c r="E66" s="26"/>
      <c r="F66" s="22">
        <f t="shared" si="0"/>
        <v>10.414</v>
      </c>
    </row>
    <row r="67" spans="1:6" ht="38.25" x14ac:dyDescent="0.25">
      <c r="A67" s="21" t="s">
        <v>96</v>
      </c>
      <c r="B67" s="28" t="s">
        <v>97</v>
      </c>
      <c r="C67" s="22">
        <f>SUM(C74+C71+C68+C70)</f>
        <v>3800</v>
      </c>
      <c r="D67" s="129">
        <f>SUM(D74+D71+D68+D70)</f>
        <v>2218.703</v>
      </c>
      <c r="E67" s="22">
        <f t="shared" si="2"/>
        <v>58.386921052631578</v>
      </c>
      <c r="F67" s="22">
        <f t="shared" si="0"/>
        <v>-1581.297</v>
      </c>
    </row>
    <row r="68" spans="1:6" x14ac:dyDescent="0.25">
      <c r="A68" s="24" t="s">
        <v>98</v>
      </c>
      <c r="B68" s="28" t="s">
        <v>99</v>
      </c>
      <c r="C68" s="22">
        <f>SUM(C69)</f>
        <v>12</v>
      </c>
      <c r="D68" s="129">
        <f t="shared" ref="D68" si="12">SUM(D69)</f>
        <v>13.21</v>
      </c>
      <c r="E68" s="22">
        <f t="shared" si="2"/>
        <v>110.08333333333333</v>
      </c>
      <c r="F68" s="22">
        <f t="shared" si="0"/>
        <v>1.2100000000000009</v>
      </c>
    </row>
    <row r="69" spans="1:6" ht="25.5" x14ac:dyDescent="0.25">
      <c r="A69" s="24" t="s">
        <v>100</v>
      </c>
      <c r="B69" s="25" t="s">
        <v>101</v>
      </c>
      <c r="C69" s="26">
        <v>12</v>
      </c>
      <c r="D69" s="160">
        <v>13.21</v>
      </c>
      <c r="E69" s="26">
        <f t="shared" ref="E69:E138" si="13">SUM(D69*100/C69)</f>
        <v>110.08333333333333</v>
      </c>
      <c r="F69" s="22">
        <f t="shared" ref="F69:F132" si="14">D69-C69</f>
        <v>1.2100000000000009</v>
      </c>
    </row>
    <row r="70" spans="1:6" ht="102" x14ac:dyDescent="0.25">
      <c r="A70" s="24" t="s">
        <v>292</v>
      </c>
      <c r="B70" s="72" t="s">
        <v>354</v>
      </c>
      <c r="C70" s="26">
        <v>20</v>
      </c>
      <c r="D70" s="160">
        <v>0</v>
      </c>
      <c r="E70" s="26">
        <f t="shared" si="13"/>
        <v>0</v>
      </c>
      <c r="F70" s="22">
        <f t="shared" si="14"/>
        <v>-20</v>
      </c>
    </row>
    <row r="71" spans="1:6" ht="114.75" x14ac:dyDescent="0.25">
      <c r="A71" s="21" t="s">
        <v>187</v>
      </c>
      <c r="B71" s="68" t="s">
        <v>202</v>
      </c>
      <c r="C71" s="22">
        <f>SUM(C72:C73)</f>
        <v>2258</v>
      </c>
      <c r="D71" s="129">
        <f t="shared" ref="D71" si="15">SUM(D72:D73)</f>
        <v>1352.49</v>
      </c>
      <c r="E71" s="22">
        <f t="shared" si="13"/>
        <v>59.897697077059341</v>
      </c>
      <c r="F71" s="22">
        <f t="shared" si="14"/>
        <v>-905.51</v>
      </c>
    </row>
    <row r="72" spans="1:6" ht="127.5" x14ac:dyDescent="0.25">
      <c r="A72" s="24" t="s">
        <v>102</v>
      </c>
      <c r="B72" s="37" t="s">
        <v>203</v>
      </c>
      <c r="C72" s="26">
        <v>2128</v>
      </c>
      <c r="D72" s="160">
        <v>1341.99</v>
      </c>
      <c r="E72" s="26">
        <f t="shared" si="13"/>
        <v>63.063439849624061</v>
      </c>
      <c r="F72" s="22">
        <f t="shared" si="14"/>
        <v>-786.01</v>
      </c>
    </row>
    <row r="73" spans="1:6" ht="127.5" x14ac:dyDescent="0.25">
      <c r="A73" s="24" t="s">
        <v>103</v>
      </c>
      <c r="B73" s="37" t="s">
        <v>204</v>
      </c>
      <c r="C73" s="26">
        <v>130</v>
      </c>
      <c r="D73" s="160">
        <v>10.5</v>
      </c>
      <c r="E73" s="26">
        <f t="shared" si="13"/>
        <v>8.0769230769230766</v>
      </c>
      <c r="F73" s="22">
        <f t="shared" si="14"/>
        <v>-119.5</v>
      </c>
    </row>
    <row r="74" spans="1:6" ht="38.25" x14ac:dyDescent="0.25">
      <c r="A74" s="21" t="s">
        <v>104</v>
      </c>
      <c r="B74" s="28" t="s">
        <v>105</v>
      </c>
      <c r="C74" s="22">
        <f>SUM(C75)</f>
        <v>1510</v>
      </c>
      <c r="D74" s="129">
        <f>SUM(D75)</f>
        <v>853.00300000000004</v>
      </c>
      <c r="E74" s="22">
        <f t="shared" si="13"/>
        <v>56.490264900662254</v>
      </c>
      <c r="F74" s="22">
        <f t="shared" si="14"/>
        <v>-656.99699999999996</v>
      </c>
    </row>
    <row r="75" spans="1:6" ht="57" customHeight="1" x14ac:dyDescent="0.25">
      <c r="A75" s="24" t="s">
        <v>106</v>
      </c>
      <c r="B75" s="25" t="s">
        <v>107</v>
      </c>
      <c r="C75" s="26">
        <v>1510</v>
      </c>
      <c r="D75" s="160">
        <v>853.00300000000004</v>
      </c>
      <c r="E75" s="26">
        <f t="shared" si="13"/>
        <v>56.490264900662254</v>
      </c>
      <c r="F75" s="22">
        <f t="shared" si="14"/>
        <v>-656.99699999999996</v>
      </c>
    </row>
    <row r="76" spans="1:6" ht="25.5" x14ac:dyDescent="0.25">
      <c r="A76" s="21" t="s">
        <v>108</v>
      </c>
      <c r="B76" s="28" t="s">
        <v>109</v>
      </c>
      <c r="C76" s="22">
        <f>SUM(C77+C78+C79+C80+C83+C85+C88+C89+C90+C93+C96+C97+C91)</f>
        <v>4265</v>
      </c>
      <c r="D76" s="129">
        <f>SUM(D77+D78+D79+D80+D83+D85+D88+D89+D90+D93+D96+D97+D91)</f>
        <v>1116.98</v>
      </c>
      <c r="E76" s="22">
        <f t="shared" si="13"/>
        <v>26.189449003516998</v>
      </c>
      <c r="F76" s="22">
        <f t="shared" si="14"/>
        <v>-3148.02</v>
      </c>
    </row>
    <row r="77" spans="1:6" ht="140.25" x14ac:dyDescent="0.25">
      <c r="A77" s="24" t="s">
        <v>110</v>
      </c>
      <c r="B77" s="25" t="s">
        <v>246</v>
      </c>
      <c r="C77" s="26">
        <v>185</v>
      </c>
      <c r="D77" s="160">
        <v>15.3</v>
      </c>
      <c r="E77" s="26">
        <f t="shared" si="13"/>
        <v>8.2702702702702702</v>
      </c>
      <c r="F77" s="22">
        <f t="shared" si="14"/>
        <v>-169.7</v>
      </c>
    </row>
    <row r="78" spans="1:6" ht="76.5" x14ac:dyDescent="0.25">
      <c r="A78" s="24" t="s">
        <v>111</v>
      </c>
      <c r="B78" s="25" t="s">
        <v>112</v>
      </c>
      <c r="C78" s="26">
        <v>40</v>
      </c>
      <c r="D78" s="160">
        <v>3.55</v>
      </c>
      <c r="E78" s="26">
        <f t="shared" si="13"/>
        <v>8.875</v>
      </c>
      <c r="F78" s="22">
        <f t="shared" si="14"/>
        <v>-36.450000000000003</v>
      </c>
    </row>
    <row r="79" spans="1:6" ht="76.5" x14ac:dyDescent="0.25">
      <c r="A79" s="24" t="s">
        <v>113</v>
      </c>
      <c r="B79" s="25" t="s">
        <v>114</v>
      </c>
      <c r="C79" s="26">
        <v>100</v>
      </c>
      <c r="D79" s="160">
        <v>53</v>
      </c>
      <c r="E79" s="26">
        <f t="shared" si="13"/>
        <v>53</v>
      </c>
      <c r="F79" s="22">
        <f t="shared" si="14"/>
        <v>-47</v>
      </c>
    </row>
    <row r="80" spans="1:6" ht="76.5" x14ac:dyDescent="0.25">
      <c r="A80" s="21" t="s">
        <v>247</v>
      </c>
      <c r="B80" s="28" t="s">
        <v>115</v>
      </c>
      <c r="C80" s="22">
        <f>SUM(C81+C82)</f>
        <v>10</v>
      </c>
      <c r="D80" s="129">
        <f>SUM(D81+D82)</f>
        <v>10</v>
      </c>
      <c r="E80" s="22">
        <f t="shared" si="13"/>
        <v>100</v>
      </c>
      <c r="F80" s="22">
        <f t="shared" si="14"/>
        <v>0</v>
      </c>
    </row>
    <row r="81" spans="1:6" ht="63.75" customHeight="1" x14ac:dyDescent="0.25">
      <c r="A81" s="24" t="s">
        <v>116</v>
      </c>
      <c r="B81" s="38" t="s">
        <v>205</v>
      </c>
      <c r="C81" s="26">
        <v>10</v>
      </c>
      <c r="D81" s="160">
        <v>10</v>
      </c>
      <c r="E81" s="26">
        <f t="shared" si="13"/>
        <v>100</v>
      </c>
      <c r="F81" s="22">
        <f t="shared" si="14"/>
        <v>0</v>
      </c>
    </row>
    <row r="82" spans="1:6" ht="63.75" hidden="1" customHeight="1" x14ac:dyDescent="0.25">
      <c r="A82" s="24" t="s">
        <v>370</v>
      </c>
      <c r="B82" s="38" t="s">
        <v>205</v>
      </c>
      <c r="C82" s="26">
        <v>0</v>
      </c>
      <c r="D82" s="160">
        <v>0</v>
      </c>
      <c r="E82" s="26"/>
      <c r="F82" s="22">
        <f t="shared" si="14"/>
        <v>0</v>
      </c>
    </row>
    <row r="83" spans="1:6" ht="65.25" hidden="1" customHeight="1" x14ac:dyDescent="0.25">
      <c r="A83" s="21" t="s">
        <v>117</v>
      </c>
      <c r="B83" s="28" t="s">
        <v>118</v>
      </c>
      <c r="C83" s="22">
        <f>SUM(C84)</f>
        <v>0</v>
      </c>
      <c r="D83" s="129">
        <f>SUM(D84)</f>
        <v>0</v>
      </c>
      <c r="E83" s="22"/>
      <c r="F83" s="22">
        <f t="shared" si="14"/>
        <v>0</v>
      </c>
    </row>
    <row r="84" spans="1:6" ht="63" hidden="1" customHeight="1" x14ac:dyDescent="0.25">
      <c r="A84" s="24" t="s">
        <v>119</v>
      </c>
      <c r="B84" s="25" t="s">
        <v>118</v>
      </c>
      <c r="C84" s="7">
        <v>0</v>
      </c>
      <c r="D84" s="160">
        <v>0</v>
      </c>
      <c r="E84" s="26"/>
      <c r="F84" s="22">
        <f t="shared" si="14"/>
        <v>0</v>
      </c>
    </row>
    <row r="85" spans="1:6" ht="140.25" customHeight="1" x14ac:dyDescent="0.25">
      <c r="A85" s="21" t="s">
        <v>208</v>
      </c>
      <c r="B85" s="12" t="s">
        <v>207</v>
      </c>
      <c r="C85" s="18">
        <f>SUM(C86:C87)</f>
        <v>271</v>
      </c>
      <c r="D85" s="129">
        <f>SUM(D86:D87)</f>
        <v>70</v>
      </c>
      <c r="E85" s="22">
        <f t="shared" si="13"/>
        <v>25.830258302583026</v>
      </c>
      <c r="F85" s="22">
        <f t="shared" si="14"/>
        <v>-201</v>
      </c>
    </row>
    <row r="86" spans="1:6" ht="38.25" x14ac:dyDescent="0.25">
      <c r="A86" s="24" t="s">
        <v>188</v>
      </c>
      <c r="B86" s="37" t="s">
        <v>206</v>
      </c>
      <c r="C86" s="7">
        <v>21</v>
      </c>
      <c r="D86" s="130">
        <v>10</v>
      </c>
      <c r="E86" s="26">
        <f t="shared" si="13"/>
        <v>47.61904761904762</v>
      </c>
      <c r="F86" s="22">
        <f t="shared" si="14"/>
        <v>-11</v>
      </c>
    </row>
    <row r="87" spans="1:6" ht="25.5" x14ac:dyDescent="0.25">
      <c r="A87" s="24" t="s">
        <v>120</v>
      </c>
      <c r="B87" s="25" t="s">
        <v>121</v>
      </c>
      <c r="C87" s="26">
        <v>250</v>
      </c>
      <c r="D87" s="160">
        <v>60</v>
      </c>
      <c r="E87" s="26">
        <f t="shared" si="13"/>
        <v>24</v>
      </c>
      <c r="F87" s="22">
        <f t="shared" si="14"/>
        <v>-190</v>
      </c>
    </row>
    <row r="88" spans="1:6" ht="63.75" x14ac:dyDescent="0.25">
      <c r="A88" s="24" t="s">
        <v>122</v>
      </c>
      <c r="B88" s="25" t="s">
        <v>123</v>
      </c>
      <c r="C88" s="26">
        <v>1150</v>
      </c>
      <c r="D88" s="160">
        <v>185.3</v>
      </c>
      <c r="E88" s="26">
        <f t="shared" si="13"/>
        <v>16.11304347826087</v>
      </c>
      <c r="F88" s="22">
        <f t="shared" si="14"/>
        <v>-964.7</v>
      </c>
    </row>
    <row r="89" spans="1:6" ht="38.25" x14ac:dyDescent="0.25">
      <c r="A89" s="24" t="s">
        <v>242</v>
      </c>
      <c r="B89" s="24" t="s">
        <v>243</v>
      </c>
      <c r="C89" s="26">
        <v>48</v>
      </c>
      <c r="D89" s="160">
        <v>30</v>
      </c>
      <c r="E89" s="26">
        <f t="shared" si="13"/>
        <v>62.5</v>
      </c>
      <c r="F89" s="22">
        <f t="shared" si="14"/>
        <v>-18</v>
      </c>
    </row>
    <row r="90" spans="1:6" ht="63.75" x14ac:dyDescent="0.25">
      <c r="A90" s="24" t="s">
        <v>289</v>
      </c>
      <c r="B90" s="25" t="s">
        <v>290</v>
      </c>
      <c r="C90" s="26">
        <v>26</v>
      </c>
      <c r="D90" s="160">
        <v>0</v>
      </c>
      <c r="E90" s="26">
        <f t="shared" si="13"/>
        <v>0</v>
      </c>
      <c r="F90" s="22">
        <f t="shared" si="14"/>
        <v>-26</v>
      </c>
    </row>
    <row r="91" spans="1:6" ht="51" x14ac:dyDescent="0.25">
      <c r="A91" s="24" t="s">
        <v>248</v>
      </c>
      <c r="B91" s="25" t="s">
        <v>124</v>
      </c>
      <c r="C91" s="26">
        <v>2</v>
      </c>
      <c r="D91" s="160">
        <v>0</v>
      </c>
      <c r="E91" s="26">
        <f t="shared" si="13"/>
        <v>0</v>
      </c>
      <c r="F91" s="22">
        <f t="shared" si="14"/>
        <v>-2</v>
      </c>
    </row>
    <row r="92" spans="1:6" ht="89.25" hidden="1" x14ac:dyDescent="0.25">
      <c r="A92" s="24" t="s">
        <v>125</v>
      </c>
      <c r="B92" s="25" t="s">
        <v>126</v>
      </c>
      <c r="C92" s="26">
        <v>0</v>
      </c>
      <c r="D92" s="160">
        <v>0</v>
      </c>
      <c r="E92" s="26"/>
      <c r="F92" s="22">
        <f t="shared" si="14"/>
        <v>0</v>
      </c>
    </row>
    <row r="93" spans="1:6" ht="89.25" x14ac:dyDescent="0.25">
      <c r="A93" s="21" t="s">
        <v>249</v>
      </c>
      <c r="B93" s="28" t="s">
        <v>127</v>
      </c>
      <c r="C93" s="22">
        <f>SUM(C94:C95)</f>
        <v>136</v>
      </c>
      <c r="D93" s="129">
        <f>SUM(D94:D95)</f>
        <v>17.100000000000001</v>
      </c>
      <c r="E93" s="22">
        <f t="shared" si="13"/>
        <v>12.573529411764708</v>
      </c>
      <c r="F93" s="22">
        <f t="shared" si="14"/>
        <v>-118.9</v>
      </c>
    </row>
    <row r="94" spans="1:6" ht="91.5" customHeight="1" x14ac:dyDescent="0.25">
      <c r="A94" s="24" t="s">
        <v>128</v>
      </c>
      <c r="B94" s="25" t="s">
        <v>127</v>
      </c>
      <c r="C94" s="26">
        <v>136</v>
      </c>
      <c r="D94" s="160">
        <v>16.600000000000001</v>
      </c>
      <c r="E94" s="26">
        <f t="shared" si="13"/>
        <v>12.205882352941178</v>
      </c>
      <c r="F94" s="22">
        <f t="shared" si="14"/>
        <v>-119.4</v>
      </c>
    </row>
    <row r="95" spans="1:6" ht="89.25" x14ac:dyDescent="0.25">
      <c r="A95" s="24" t="s">
        <v>355</v>
      </c>
      <c r="B95" s="25" t="s">
        <v>127</v>
      </c>
      <c r="C95" s="26">
        <v>0</v>
      </c>
      <c r="D95" s="160">
        <v>0.5</v>
      </c>
      <c r="E95" s="26"/>
      <c r="F95" s="22">
        <f t="shared" si="14"/>
        <v>0.5</v>
      </c>
    </row>
    <row r="96" spans="1:6" ht="65.25" customHeight="1" x14ac:dyDescent="0.25">
      <c r="A96" s="24" t="s">
        <v>129</v>
      </c>
      <c r="B96" s="25" t="s">
        <v>130</v>
      </c>
      <c r="C96" s="26">
        <v>110</v>
      </c>
      <c r="D96" s="160">
        <v>4.5</v>
      </c>
      <c r="E96" s="26">
        <f t="shared" si="13"/>
        <v>4.0909090909090908</v>
      </c>
      <c r="F96" s="22">
        <f t="shared" si="14"/>
        <v>-105.5</v>
      </c>
    </row>
    <row r="97" spans="1:6" ht="51" x14ac:dyDescent="0.25">
      <c r="A97" s="21" t="s">
        <v>131</v>
      </c>
      <c r="B97" s="28" t="s">
        <v>132</v>
      </c>
      <c r="C97" s="22">
        <f>SUM(C99:C109)</f>
        <v>2187</v>
      </c>
      <c r="D97" s="129">
        <f>SUM(D99:D109)</f>
        <v>728.23</v>
      </c>
      <c r="E97" s="22">
        <f t="shared" si="13"/>
        <v>33.298125285779605</v>
      </c>
      <c r="F97" s="22">
        <f t="shared" si="14"/>
        <v>-1458.77</v>
      </c>
    </row>
    <row r="98" spans="1:6" x14ac:dyDescent="0.25">
      <c r="A98" s="24"/>
      <c r="B98" s="25" t="s">
        <v>133</v>
      </c>
      <c r="C98" s="26"/>
      <c r="D98" s="160"/>
      <c r="E98" s="26"/>
      <c r="F98" s="22"/>
    </row>
    <row r="99" spans="1:6" ht="18.75" customHeight="1" x14ac:dyDescent="0.25">
      <c r="A99" s="24" t="s">
        <v>308</v>
      </c>
      <c r="B99" s="25"/>
      <c r="C99" s="26">
        <v>0</v>
      </c>
      <c r="D99" s="160">
        <v>0.2</v>
      </c>
      <c r="E99" s="26"/>
      <c r="F99" s="22">
        <f t="shared" si="14"/>
        <v>0.2</v>
      </c>
    </row>
    <row r="100" spans="1:6" x14ac:dyDescent="0.25">
      <c r="A100" s="24" t="s">
        <v>273</v>
      </c>
      <c r="B100" s="25"/>
      <c r="C100" s="26">
        <v>36</v>
      </c>
      <c r="D100" s="160">
        <v>0</v>
      </c>
      <c r="E100" s="26">
        <v>0</v>
      </c>
      <c r="F100" s="22">
        <f t="shared" si="14"/>
        <v>-36</v>
      </c>
    </row>
    <row r="101" spans="1:6" x14ac:dyDescent="0.25">
      <c r="A101" s="24" t="s">
        <v>371</v>
      </c>
      <c r="B101" s="25"/>
      <c r="C101" s="26">
        <v>0</v>
      </c>
      <c r="D101" s="160">
        <v>20</v>
      </c>
      <c r="E101" s="26"/>
      <c r="F101" s="22">
        <f t="shared" si="14"/>
        <v>20</v>
      </c>
    </row>
    <row r="102" spans="1:6" x14ac:dyDescent="0.25">
      <c r="A102" s="24" t="s">
        <v>134</v>
      </c>
      <c r="B102" s="25"/>
      <c r="C102" s="26">
        <v>60</v>
      </c>
      <c r="D102" s="160">
        <v>14.74</v>
      </c>
      <c r="E102" s="26">
        <f t="shared" si="13"/>
        <v>24.566666666666666</v>
      </c>
      <c r="F102" s="22">
        <f t="shared" si="14"/>
        <v>-45.26</v>
      </c>
    </row>
    <row r="103" spans="1:6" x14ac:dyDescent="0.25">
      <c r="A103" s="24" t="s">
        <v>135</v>
      </c>
      <c r="B103" s="25"/>
      <c r="C103" s="26">
        <v>280</v>
      </c>
      <c r="D103" s="160">
        <v>259.52</v>
      </c>
      <c r="E103" s="26">
        <f t="shared" si="13"/>
        <v>92.685714285714283</v>
      </c>
      <c r="F103" s="22">
        <f t="shared" si="14"/>
        <v>-20.480000000000018</v>
      </c>
    </row>
    <row r="104" spans="1:6" x14ac:dyDescent="0.25">
      <c r="A104" s="24" t="s">
        <v>241</v>
      </c>
      <c r="B104" s="25"/>
      <c r="C104" s="26">
        <v>50</v>
      </c>
      <c r="D104" s="160">
        <v>3</v>
      </c>
      <c r="E104" s="26">
        <f t="shared" si="13"/>
        <v>6</v>
      </c>
      <c r="F104" s="22">
        <f t="shared" si="14"/>
        <v>-47</v>
      </c>
    </row>
    <row r="105" spans="1:6" x14ac:dyDescent="0.25">
      <c r="A105" s="24" t="s">
        <v>136</v>
      </c>
      <c r="B105" s="25"/>
      <c r="C105" s="26">
        <v>253</v>
      </c>
      <c r="D105" s="160">
        <v>117</v>
      </c>
      <c r="E105" s="26">
        <f t="shared" si="13"/>
        <v>46.245059288537547</v>
      </c>
      <c r="F105" s="22">
        <f t="shared" si="14"/>
        <v>-136</v>
      </c>
    </row>
    <row r="106" spans="1:6" x14ac:dyDescent="0.25">
      <c r="A106" s="24" t="s">
        <v>212</v>
      </c>
      <c r="B106" s="25"/>
      <c r="C106" s="26">
        <v>3</v>
      </c>
      <c r="D106" s="160">
        <v>0.5</v>
      </c>
      <c r="E106" s="26">
        <f t="shared" si="13"/>
        <v>16.666666666666668</v>
      </c>
      <c r="F106" s="22">
        <f t="shared" si="14"/>
        <v>-2.5</v>
      </c>
    </row>
    <row r="107" spans="1:6" x14ac:dyDescent="0.25">
      <c r="A107" s="24" t="s">
        <v>137</v>
      </c>
      <c r="B107" s="25"/>
      <c r="C107" s="26">
        <v>1480</v>
      </c>
      <c r="D107" s="160">
        <v>313.18</v>
      </c>
      <c r="E107" s="26">
        <f t="shared" si="13"/>
        <v>21.160810810810812</v>
      </c>
      <c r="F107" s="22">
        <f t="shared" si="14"/>
        <v>-1166.82</v>
      </c>
    </row>
    <row r="108" spans="1:6" x14ac:dyDescent="0.25">
      <c r="A108" s="24" t="s">
        <v>213</v>
      </c>
      <c r="B108" s="25"/>
      <c r="C108" s="26">
        <v>15</v>
      </c>
      <c r="D108" s="160">
        <v>0.09</v>
      </c>
      <c r="E108" s="26">
        <f t="shared" si="13"/>
        <v>0.6</v>
      </c>
      <c r="F108" s="22">
        <f t="shared" si="14"/>
        <v>-14.91</v>
      </c>
    </row>
    <row r="109" spans="1:6" x14ac:dyDescent="0.25">
      <c r="A109" s="24" t="s">
        <v>319</v>
      </c>
      <c r="B109" s="25"/>
      <c r="C109" s="26">
        <v>10</v>
      </c>
      <c r="D109" s="160">
        <v>0</v>
      </c>
      <c r="E109" s="26">
        <f t="shared" si="13"/>
        <v>0</v>
      </c>
      <c r="F109" s="22">
        <f t="shared" si="14"/>
        <v>-10</v>
      </c>
    </row>
    <row r="110" spans="1:6" ht="14.25" customHeight="1" x14ac:dyDescent="0.25">
      <c r="A110" s="28" t="s">
        <v>138</v>
      </c>
      <c r="B110" s="28" t="s">
        <v>139</v>
      </c>
      <c r="C110" s="22">
        <f>SUM(C115+C111)</f>
        <v>0</v>
      </c>
      <c r="D110" s="129">
        <f>SUM(D115+D111)</f>
        <v>0</v>
      </c>
      <c r="E110" s="26">
        <v>0</v>
      </c>
      <c r="F110" s="22">
        <f t="shared" si="14"/>
        <v>0</v>
      </c>
    </row>
    <row r="111" spans="1:6" hidden="1" x14ac:dyDescent="0.25">
      <c r="A111" s="25" t="s">
        <v>140</v>
      </c>
      <c r="B111" s="25" t="s">
        <v>141</v>
      </c>
      <c r="C111" s="26">
        <f>SUM(C112:C114)</f>
        <v>0</v>
      </c>
      <c r="D111" s="130">
        <v>0</v>
      </c>
      <c r="E111" s="26"/>
      <c r="F111" s="22">
        <f t="shared" si="14"/>
        <v>0</v>
      </c>
    </row>
    <row r="112" spans="1:6" hidden="1" x14ac:dyDescent="0.25">
      <c r="A112" s="25" t="s">
        <v>142</v>
      </c>
      <c r="B112" s="25" t="s">
        <v>141</v>
      </c>
      <c r="C112" s="26">
        <v>0</v>
      </c>
      <c r="D112" s="163">
        <v>0</v>
      </c>
      <c r="E112" s="26"/>
      <c r="F112" s="22">
        <f t="shared" si="14"/>
        <v>0</v>
      </c>
    </row>
    <row r="113" spans="1:6" hidden="1" x14ac:dyDescent="0.25">
      <c r="A113" s="25" t="s">
        <v>143</v>
      </c>
      <c r="B113" s="25" t="s">
        <v>141</v>
      </c>
      <c r="C113" s="26">
        <v>0</v>
      </c>
      <c r="D113" s="163">
        <v>0</v>
      </c>
      <c r="E113" s="26"/>
      <c r="F113" s="22">
        <f t="shared" si="14"/>
        <v>0</v>
      </c>
    </row>
    <row r="114" spans="1:6" hidden="1" x14ac:dyDescent="0.25">
      <c r="A114" s="25" t="s">
        <v>145</v>
      </c>
      <c r="B114" s="25" t="s">
        <v>141</v>
      </c>
      <c r="C114" s="26">
        <v>0</v>
      </c>
      <c r="D114" s="163">
        <v>0</v>
      </c>
      <c r="E114" s="26"/>
      <c r="F114" s="22">
        <f t="shared" si="14"/>
        <v>0</v>
      </c>
    </row>
    <row r="115" spans="1:6" ht="25.5" hidden="1" x14ac:dyDescent="0.25">
      <c r="A115" s="9" t="s">
        <v>147</v>
      </c>
      <c r="B115" s="9" t="s">
        <v>148</v>
      </c>
      <c r="C115" s="8">
        <v>0</v>
      </c>
      <c r="D115" s="163">
        <v>0</v>
      </c>
      <c r="E115" s="26"/>
      <c r="F115" s="22">
        <f t="shared" si="14"/>
        <v>0</v>
      </c>
    </row>
    <row r="116" spans="1:6" ht="17.25" customHeight="1" x14ac:dyDescent="0.25">
      <c r="A116" s="62" t="s">
        <v>149</v>
      </c>
      <c r="B116" s="74" t="s">
        <v>150</v>
      </c>
      <c r="C116" s="29">
        <f>SUM(C117+C149+C153)</f>
        <v>721004.33</v>
      </c>
      <c r="D116" s="164">
        <f>SUM(D117+D149+D153)</f>
        <v>151127.50900000002</v>
      </c>
      <c r="E116" s="22">
        <f t="shared" si="13"/>
        <v>20.960693675723146</v>
      </c>
      <c r="F116" s="22">
        <f t="shared" si="14"/>
        <v>-569876.821</v>
      </c>
    </row>
    <row r="117" spans="1:6" ht="38.25" x14ac:dyDescent="0.25">
      <c r="A117" s="24" t="s">
        <v>151</v>
      </c>
      <c r="B117" s="21" t="s">
        <v>152</v>
      </c>
      <c r="C117" s="23">
        <f>SUM(C118+C120+C131+C146)</f>
        <v>721004.33</v>
      </c>
      <c r="D117" s="159">
        <f>SUM(D118+D120+D131+D146)</f>
        <v>153158.39000000001</v>
      </c>
      <c r="E117" s="22">
        <f t="shared" si="13"/>
        <v>21.242367573576157</v>
      </c>
      <c r="F117" s="22">
        <f t="shared" si="14"/>
        <v>-567845.93999999994</v>
      </c>
    </row>
    <row r="118" spans="1:6" x14ac:dyDescent="0.25">
      <c r="A118" s="30" t="s">
        <v>153</v>
      </c>
      <c r="B118" s="21" t="s">
        <v>154</v>
      </c>
      <c r="C118" s="23">
        <f>SUM(C119)</f>
        <v>1710</v>
      </c>
      <c r="D118" s="159">
        <f>SUM(D119)</f>
        <v>429</v>
      </c>
      <c r="E118" s="22">
        <f t="shared" si="13"/>
        <v>25.087719298245613</v>
      </c>
      <c r="F118" s="22">
        <f t="shared" si="14"/>
        <v>-1281</v>
      </c>
    </row>
    <row r="119" spans="1:6" ht="25.5" x14ac:dyDescent="0.25">
      <c r="A119" s="165" t="s">
        <v>155</v>
      </c>
      <c r="B119" s="166" t="s">
        <v>156</v>
      </c>
      <c r="C119" s="84">
        <v>1710</v>
      </c>
      <c r="D119" s="163">
        <v>429</v>
      </c>
      <c r="E119" s="26">
        <f t="shared" si="13"/>
        <v>25.087719298245613</v>
      </c>
      <c r="F119" s="22">
        <f t="shared" si="14"/>
        <v>-1281</v>
      </c>
    </row>
    <row r="120" spans="1:6" x14ac:dyDescent="0.25">
      <c r="A120" s="30" t="s">
        <v>157</v>
      </c>
      <c r="B120" s="21" t="s">
        <v>158</v>
      </c>
      <c r="C120" s="22">
        <f>SUM(C121+C122+C123+C124+C125)</f>
        <v>249033.23</v>
      </c>
      <c r="D120" s="22">
        <f>SUM(D121+D122+D123+D124+D125)</f>
        <v>35446</v>
      </c>
      <c r="E120" s="22">
        <f t="shared" si="13"/>
        <v>14.233441858341555</v>
      </c>
      <c r="F120" s="22">
        <f t="shared" si="14"/>
        <v>-213587.23</v>
      </c>
    </row>
    <row r="121" spans="1:6" ht="51" x14ac:dyDescent="0.25">
      <c r="A121" s="165" t="s">
        <v>372</v>
      </c>
      <c r="B121" s="168" t="s">
        <v>251</v>
      </c>
      <c r="C121" s="82">
        <v>800</v>
      </c>
      <c r="D121" s="130">
        <v>800</v>
      </c>
      <c r="E121" s="26">
        <f t="shared" si="13"/>
        <v>100</v>
      </c>
      <c r="F121" s="22">
        <f t="shared" si="14"/>
        <v>0</v>
      </c>
    </row>
    <row r="122" spans="1:6" ht="89.25" customHeight="1" x14ac:dyDescent="0.25">
      <c r="A122" s="169" t="s">
        <v>224</v>
      </c>
      <c r="B122" s="64" t="s">
        <v>226</v>
      </c>
      <c r="C122" s="82">
        <v>17880.68</v>
      </c>
      <c r="D122" s="130">
        <v>0</v>
      </c>
      <c r="E122" s="26">
        <f t="shared" si="13"/>
        <v>0</v>
      </c>
      <c r="F122" s="22">
        <f t="shared" si="14"/>
        <v>-17880.68</v>
      </c>
    </row>
    <row r="123" spans="1:6" ht="51.75" customHeight="1" x14ac:dyDescent="0.25">
      <c r="A123" s="169" t="s">
        <v>225</v>
      </c>
      <c r="B123" s="64" t="s">
        <v>227</v>
      </c>
      <c r="C123" s="82">
        <v>11047.95</v>
      </c>
      <c r="D123" s="130">
        <v>0</v>
      </c>
      <c r="E123" s="26">
        <f t="shared" si="13"/>
        <v>0</v>
      </c>
      <c r="F123" s="22">
        <f t="shared" si="14"/>
        <v>-11047.95</v>
      </c>
    </row>
    <row r="124" spans="1:6" ht="93.75" customHeight="1" x14ac:dyDescent="0.25">
      <c r="A124" s="169" t="s">
        <v>373</v>
      </c>
      <c r="B124" s="175" t="s">
        <v>374</v>
      </c>
      <c r="C124" s="82">
        <v>70018.899999999994</v>
      </c>
      <c r="D124" s="130"/>
      <c r="E124" s="26">
        <f t="shared" ref="E124" si="16">SUM(D124*100/C124)</f>
        <v>0</v>
      </c>
      <c r="F124" s="22">
        <f t="shared" ref="F124" si="17">D124-C124</f>
        <v>-70018.899999999994</v>
      </c>
    </row>
    <row r="125" spans="1:6" ht="27.75" customHeight="1" x14ac:dyDescent="0.25">
      <c r="A125" s="30" t="s">
        <v>159</v>
      </c>
      <c r="B125" s="32" t="s">
        <v>160</v>
      </c>
      <c r="C125" s="22">
        <f>SUM(C126:C130)</f>
        <v>149285.70000000001</v>
      </c>
      <c r="D125" s="129">
        <f>SUM(D126:D130)</f>
        <v>34646</v>
      </c>
      <c r="E125" s="22">
        <f t="shared" si="13"/>
        <v>23.207849110798957</v>
      </c>
      <c r="F125" s="22">
        <f t="shared" si="14"/>
        <v>-114639.70000000001</v>
      </c>
    </row>
    <row r="126" spans="1:6" ht="38.25" x14ac:dyDescent="0.25">
      <c r="A126" s="165" t="s">
        <v>228</v>
      </c>
      <c r="B126" s="24" t="s">
        <v>254</v>
      </c>
      <c r="C126" s="26">
        <v>121.5</v>
      </c>
      <c r="D126" s="130">
        <v>0</v>
      </c>
      <c r="E126" s="26">
        <f t="shared" si="13"/>
        <v>0</v>
      </c>
      <c r="F126" s="22">
        <f t="shared" si="14"/>
        <v>-121.5</v>
      </c>
    </row>
    <row r="127" spans="1:6" ht="91.5" customHeight="1" x14ac:dyDescent="0.25">
      <c r="A127" s="165" t="s">
        <v>228</v>
      </c>
      <c r="B127" s="25" t="s">
        <v>230</v>
      </c>
      <c r="C127" s="26">
        <v>445.6</v>
      </c>
      <c r="D127" s="130">
        <v>0</v>
      </c>
      <c r="E127" s="26">
        <f t="shared" si="13"/>
        <v>0</v>
      </c>
      <c r="F127" s="22">
        <f t="shared" si="14"/>
        <v>-445.6</v>
      </c>
    </row>
    <row r="128" spans="1:6" ht="38.25" x14ac:dyDescent="0.25">
      <c r="A128" s="165" t="s">
        <v>161</v>
      </c>
      <c r="B128" s="166" t="s">
        <v>162</v>
      </c>
      <c r="C128" s="84">
        <v>35689</v>
      </c>
      <c r="D128" s="163">
        <v>8930</v>
      </c>
      <c r="E128" s="26">
        <f t="shared" si="13"/>
        <v>25.021715374485137</v>
      </c>
      <c r="F128" s="22">
        <f t="shared" si="14"/>
        <v>-26759</v>
      </c>
    </row>
    <row r="129" spans="1:9" ht="26.25" customHeight="1" x14ac:dyDescent="0.25">
      <c r="A129" s="165" t="s">
        <v>161</v>
      </c>
      <c r="B129" s="166" t="s">
        <v>163</v>
      </c>
      <c r="C129" s="84">
        <v>10161.6</v>
      </c>
      <c r="D129" s="163">
        <v>0</v>
      </c>
      <c r="E129" s="26">
        <f t="shared" si="13"/>
        <v>0</v>
      </c>
      <c r="F129" s="22">
        <f t="shared" si="14"/>
        <v>-10161.6</v>
      </c>
    </row>
    <row r="130" spans="1:9" ht="66.75" customHeight="1" x14ac:dyDescent="0.25">
      <c r="A130" s="165" t="s">
        <v>164</v>
      </c>
      <c r="B130" s="166" t="s">
        <v>165</v>
      </c>
      <c r="C130" s="84">
        <v>102868</v>
      </c>
      <c r="D130" s="163">
        <v>25716</v>
      </c>
      <c r="E130" s="26">
        <f t="shared" si="13"/>
        <v>24.999027880390404</v>
      </c>
      <c r="F130" s="22">
        <f t="shared" si="14"/>
        <v>-77152</v>
      </c>
    </row>
    <row r="131" spans="1:9" x14ac:dyDescent="0.25">
      <c r="A131" s="30" t="s">
        <v>166</v>
      </c>
      <c r="B131" s="21" t="s">
        <v>167</v>
      </c>
      <c r="C131" s="22">
        <f>SUM(C132+C134+C135+C143+C142+C133)</f>
        <v>468417.6</v>
      </c>
      <c r="D131" s="129">
        <f>SUM(D132+D134+D135+D143+D142+D133)</f>
        <v>117283.39</v>
      </c>
      <c r="E131" s="22">
        <f t="shared" si="13"/>
        <v>25.038211629964376</v>
      </c>
      <c r="F131" s="22">
        <f t="shared" si="14"/>
        <v>-351134.20999999996</v>
      </c>
    </row>
    <row r="132" spans="1:9" ht="38.25" x14ac:dyDescent="0.25">
      <c r="A132" s="165" t="s">
        <v>168</v>
      </c>
      <c r="B132" s="166" t="s">
        <v>169</v>
      </c>
      <c r="C132" s="84">
        <v>17981</v>
      </c>
      <c r="D132" s="163">
        <v>7956.64</v>
      </c>
      <c r="E132" s="26">
        <f t="shared" si="13"/>
        <v>44.25026416773261</v>
      </c>
      <c r="F132" s="22">
        <f t="shared" si="14"/>
        <v>-10024.36</v>
      </c>
    </row>
    <row r="133" spans="1:9" ht="63.75" x14ac:dyDescent="0.25">
      <c r="A133" s="165" t="s">
        <v>356</v>
      </c>
      <c r="B133" s="166" t="s">
        <v>357</v>
      </c>
      <c r="C133" s="84">
        <v>22.1</v>
      </c>
      <c r="D133" s="163">
        <v>0</v>
      </c>
      <c r="E133" s="26">
        <f t="shared" si="13"/>
        <v>0</v>
      </c>
      <c r="F133" s="22">
        <f t="shared" ref="F133:F157" si="18">D133-C133</f>
        <v>-22.1</v>
      </c>
    </row>
    <row r="134" spans="1:9" ht="51" x14ac:dyDescent="0.25">
      <c r="A134" s="165" t="s">
        <v>170</v>
      </c>
      <c r="B134" s="166" t="s">
        <v>171</v>
      </c>
      <c r="C134" s="84">
        <v>10768</v>
      </c>
      <c r="D134" s="163">
        <v>2751.7</v>
      </c>
      <c r="E134" s="26">
        <f t="shared" si="13"/>
        <v>25.554420505200593</v>
      </c>
      <c r="F134" s="22">
        <f t="shared" si="18"/>
        <v>-8016.3</v>
      </c>
    </row>
    <row r="135" spans="1:9" ht="40.5" customHeight="1" x14ac:dyDescent="0.25">
      <c r="A135" s="30" t="s">
        <v>172</v>
      </c>
      <c r="B135" s="32" t="s">
        <v>173</v>
      </c>
      <c r="C135" s="33">
        <f>SUM(C136:C141)</f>
        <v>65920.100000000006</v>
      </c>
      <c r="D135" s="170">
        <f>SUM(D136:D141)</f>
        <v>20393.349999999999</v>
      </c>
      <c r="E135" s="22">
        <f t="shared" si="13"/>
        <v>30.936467025990549</v>
      </c>
      <c r="F135" s="22">
        <f t="shared" si="18"/>
        <v>-45526.750000000007</v>
      </c>
    </row>
    <row r="136" spans="1:9" ht="89.25" x14ac:dyDescent="0.25">
      <c r="A136" s="20" t="s">
        <v>172</v>
      </c>
      <c r="B136" s="24" t="s">
        <v>174</v>
      </c>
      <c r="C136" s="27">
        <v>250</v>
      </c>
      <c r="D136" s="163">
        <v>62.5</v>
      </c>
      <c r="E136" s="26">
        <f t="shared" si="13"/>
        <v>25</v>
      </c>
      <c r="F136" s="22">
        <f t="shared" si="18"/>
        <v>-187.5</v>
      </c>
    </row>
    <row r="137" spans="1:9" ht="76.5" x14ac:dyDescent="0.25">
      <c r="A137" s="165" t="s">
        <v>172</v>
      </c>
      <c r="B137" s="166" t="s">
        <v>175</v>
      </c>
      <c r="C137" s="84">
        <v>63940</v>
      </c>
      <c r="D137" s="163">
        <v>20232.45</v>
      </c>
      <c r="E137" s="26">
        <f t="shared" si="13"/>
        <v>31.642868314044417</v>
      </c>
      <c r="F137" s="22">
        <f t="shared" si="18"/>
        <v>-43707.55</v>
      </c>
    </row>
    <row r="138" spans="1:9" ht="53.25" customHeight="1" x14ac:dyDescent="0.25">
      <c r="A138" s="165" t="s">
        <v>172</v>
      </c>
      <c r="B138" s="166" t="s">
        <v>176</v>
      </c>
      <c r="C138" s="84">
        <v>0.1</v>
      </c>
      <c r="D138" s="163">
        <v>0.1</v>
      </c>
      <c r="E138" s="26">
        <f t="shared" si="13"/>
        <v>100</v>
      </c>
      <c r="F138" s="22">
        <f t="shared" si="18"/>
        <v>0</v>
      </c>
    </row>
    <row r="139" spans="1:9" ht="38.25" x14ac:dyDescent="0.25">
      <c r="A139" s="20" t="s">
        <v>172</v>
      </c>
      <c r="B139" s="24" t="s">
        <v>177</v>
      </c>
      <c r="C139" s="27">
        <v>98.3</v>
      </c>
      <c r="D139" s="163">
        <v>98.3</v>
      </c>
      <c r="E139" s="26">
        <f t="shared" ref="E139:E148" si="19">SUM(D139*100/C139)</f>
        <v>100</v>
      </c>
      <c r="F139" s="22">
        <f t="shared" si="18"/>
        <v>0</v>
      </c>
    </row>
    <row r="140" spans="1:9" ht="89.25" x14ac:dyDescent="0.25">
      <c r="A140" s="20" t="s">
        <v>172</v>
      </c>
      <c r="B140" s="24" t="s">
        <v>255</v>
      </c>
      <c r="C140" s="27">
        <v>652</v>
      </c>
      <c r="D140" s="163">
        <v>0</v>
      </c>
      <c r="E140" s="26">
        <f t="shared" si="19"/>
        <v>0</v>
      </c>
      <c r="F140" s="22">
        <f t="shared" si="18"/>
        <v>-652</v>
      </c>
      <c r="G140" s="19" t="s">
        <v>192</v>
      </c>
      <c r="I140" s="19" t="s">
        <v>192</v>
      </c>
    </row>
    <row r="141" spans="1:9" ht="117.75" customHeight="1" x14ac:dyDescent="0.25">
      <c r="A141" s="165" t="s">
        <v>172</v>
      </c>
      <c r="B141" s="171" t="s">
        <v>311</v>
      </c>
      <c r="C141" s="27">
        <v>979.7</v>
      </c>
      <c r="D141" s="163">
        <v>0</v>
      </c>
      <c r="E141" s="26">
        <f t="shared" si="19"/>
        <v>0</v>
      </c>
      <c r="F141" s="22">
        <f t="shared" si="18"/>
        <v>-979.7</v>
      </c>
    </row>
    <row r="142" spans="1:9" ht="39.75" customHeight="1" x14ac:dyDescent="0.25">
      <c r="A142" s="20" t="s">
        <v>358</v>
      </c>
      <c r="B142" s="24" t="s">
        <v>359</v>
      </c>
      <c r="C142" s="27">
        <v>1173.4000000000001</v>
      </c>
      <c r="D142" s="163">
        <v>0</v>
      </c>
      <c r="E142" s="26">
        <f>SUM(D142*100/C142)</f>
        <v>0</v>
      </c>
      <c r="F142" s="22">
        <f t="shared" si="18"/>
        <v>-1173.4000000000001</v>
      </c>
    </row>
    <row r="143" spans="1:9" ht="26.25" customHeight="1" x14ac:dyDescent="0.25">
      <c r="A143" s="30" t="s">
        <v>178</v>
      </c>
      <c r="B143" s="21" t="s">
        <v>179</v>
      </c>
      <c r="C143" s="23">
        <f>SUM(C144:C145)</f>
        <v>372553</v>
      </c>
      <c r="D143" s="159">
        <f t="shared" ref="D143" si="20">SUM(D144:D145)</f>
        <v>86181.7</v>
      </c>
      <c r="E143" s="22">
        <f t="shared" si="19"/>
        <v>23.132735476563067</v>
      </c>
      <c r="F143" s="22">
        <f t="shared" si="18"/>
        <v>-286371.3</v>
      </c>
    </row>
    <row r="144" spans="1:9" ht="229.5" x14ac:dyDescent="0.25">
      <c r="A144" s="20" t="s">
        <v>180</v>
      </c>
      <c r="B144" s="24" t="s">
        <v>181</v>
      </c>
      <c r="C144" s="27">
        <v>217678</v>
      </c>
      <c r="D144" s="163">
        <v>52112.2</v>
      </c>
      <c r="E144" s="26">
        <f t="shared" si="19"/>
        <v>23.940039875412307</v>
      </c>
      <c r="F144" s="22">
        <f t="shared" si="18"/>
        <v>-165565.79999999999</v>
      </c>
    </row>
    <row r="145" spans="1:6" ht="38.25" x14ac:dyDescent="0.25">
      <c r="A145" s="20" t="s">
        <v>180</v>
      </c>
      <c r="B145" s="24" t="s">
        <v>182</v>
      </c>
      <c r="C145" s="27">
        <v>154875</v>
      </c>
      <c r="D145" s="163">
        <v>34069.5</v>
      </c>
      <c r="E145" s="26">
        <f t="shared" si="19"/>
        <v>21.998062953995156</v>
      </c>
      <c r="F145" s="22">
        <f t="shared" si="18"/>
        <v>-120805.5</v>
      </c>
    </row>
    <row r="146" spans="1:6" ht="25.5" x14ac:dyDescent="0.25">
      <c r="A146" s="172" t="s">
        <v>233</v>
      </c>
      <c r="B146" s="173" t="s">
        <v>234</v>
      </c>
      <c r="C146" s="125">
        <f>SUM(C147:C148)</f>
        <v>1843.5</v>
      </c>
      <c r="D146" s="159">
        <f>SUM(D147:D148)</f>
        <v>0</v>
      </c>
      <c r="E146" s="125">
        <f>SUM(E147:E148)</f>
        <v>0</v>
      </c>
      <c r="F146" s="22">
        <f t="shared" si="18"/>
        <v>-1843.5</v>
      </c>
    </row>
    <row r="147" spans="1:6" ht="89.25" hidden="1" x14ac:dyDescent="0.25">
      <c r="A147" s="20" t="s">
        <v>237</v>
      </c>
      <c r="B147" s="25" t="s">
        <v>238</v>
      </c>
      <c r="C147" s="27">
        <v>0</v>
      </c>
      <c r="D147" s="163">
        <v>0</v>
      </c>
      <c r="E147" s="26"/>
      <c r="F147" s="22">
        <f t="shared" si="18"/>
        <v>0</v>
      </c>
    </row>
    <row r="148" spans="1:6" ht="141.75" customHeight="1" x14ac:dyDescent="0.25">
      <c r="A148" s="20" t="s">
        <v>237</v>
      </c>
      <c r="B148" s="72" t="s">
        <v>288</v>
      </c>
      <c r="C148" s="27">
        <v>1843.5</v>
      </c>
      <c r="D148" s="163">
        <v>0</v>
      </c>
      <c r="E148" s="26">
        <f t="shared" si="19"/>
        <v>0</v>
      </c>
      <c r="F148" s="22">
        <f t="shared" si="18"/>
        <v>-1843.5</v>
      </c>
    </row>
    <row r="149" spans="1:6" ht="38.25" x14ac:dyDescent="0.25">
      <c r="A149" s="30" t="s">
        <v>214</v>
      </c>
      <c r="B149" s="21" t="s">
        <v>215</v>
      </c>
      <c r="C149" s="22">
        <f>SUM(C150:C152)</f>
        <v>0</v>
      </c>
      <c r="D149" s="129">
        <f t="shared" ref="D149" si="21">SUM(D150:D152)</f>
        <v>1608.4599999999998</v>
      </c>
      <c r="E149" s="22"/>
      <c r="F149" s="22">
        <f t="shared" si="18"/>
        <v>1608.4599999999998</v>
      </c>
    </row>
    <row r="150" spans="1:6" ht="38.25" x14ac:dyDescent="0.25">
      <c r="A150" s="20" t="s">
        <v>258</v>
      </c>
      <c r="B150" s="24" t="s">
        <v>216</v>
      </c>
      <c r="C150" s="27">
        <v>0</v>
      </c>
      <c r="D150" s="163">
        <v>1533.07</v>
      </c>
      <c r="E150" s="26"/>
      <c r="F150" s="22">
        <f t="shared" si="18"/>
        <v>1533.07</v>
      </c>
    </row>
    <row r="151" spans="1:6" ht="38.25" x14ac:dyDescent="0.25">
      <c r="A151" s="20" t="s">
        <v>360</v>
      </c>
      <c r="B151" s="24" t="s">
        <v>216</v>
      </c>
      <c r="C151" s="27">
        <v>0</v>
      </c>
      <c r="D151" s="163">
        <v>37.299999999999997</v>
      </c>
      <c r="E151" s="26"/>
      <c r="F151" s="22">
        <f t="shared" si="18"/>
        <v>37.299999999999997</v>
      </c>
    </row>
    <row r="152" spans="1:6" ht="38.25" x14ac:dyDescent="0.25">
      <c r="A152" s="20" t="s">
        <v>361</v>
      </c>
      <c r="B152" s="24" t="s">
        <v>216</v>
      </c>
      <c r="C152" s="27">
        <v>0</v>
      </c>
      <c r="D152" s="163">
        <v>38.090000000000003</v>
      </c>
      <c r="E152" s="26"/>
      <c r="F152" s="22">
        <f t="shared" si="18"/>
        <v>38.090000000000003</v>
      </c>
    </row>
    <row r="153" spans="1:6" ht="51" x14ac:dyDescent="0.25">
      <c r="A153" s="30" t="s">
        <v>217</v>
      </c>
      <c r="B153" s="21" t="s">
        <v>218</v>
      </c>
      <c r="C153" s="23">
        <f>SUM(C154:C156)</f>
        <v>0</v>
      </c>
      <c r="D153" s="159">
        <f>SUM(D154:D156)</f>
        <v>-3639.3410000000003</v>
      </c>
      <c r="E153" s="26"/>
      <c r="F153" s="22">
        <f t="shared" si="18"/>
        <v>-3639.3410000000003</v>
      </c>
    </row>
    <row r="154" spans="1:6" x14ac:dyDescent="0.25">
      <c r="A154" s="20" t="s">
        <v>219</v>
      </c>
      <c r="B154" s="24"/>
      <c r="C154" s="77">
        <v>0</v>
      </c>
      <c r="D154" s="167">
        <v>-2104.7860000000001</v>
      </c>
      <c r="E154" s="26"/>
      <c r="F154" s="22">
        <f t="shared" si="18"/>
        <v>-2104.7860000000001</v>
      </c>
    </row>
    <row r="155" spans="1:6" x14ac:dyDescent="0.25">
      <c r="A155" s="20" t="s">
        <v>220</v>
      </c>
      <c r="B155" s="24"/>
      <c r="C155" s="27">
        <v>0</v>
      </c>
      <c r="D155" s="167">
        <v>-1534.5550000000001</v>
      </c>
      <c r="E155" s="26"/>
      <c r="F155" s="22">
        <f t="shared" si="18"/>
        <v>-1534.5550000000001</v>
      </c>
    </row>
    <row r="156" spans="1:6" hidden="1" x14ac:dyDescent="0.25">
      <c r="A156" s="20" t="s">
        <v>221</v>
      </c>
      <c r="B156" s="24"/>
      <c r="C156" s="27">
        <v>0</v>
      </c>
      <c r="D156" s="163">
        <v>0</v>
      </c>
      <c r="E156" s="26"/>
      <c r="F156" s="22">
        <f t="shared" si="18"/>
        <v>0</v>
      </c>
    </row>
    <row r="157" spans="1:6" x14ac:dyDescent="0.25">
      <c r="A157" s="30"/>
      <c r="B157" s="21" t="s">
        <v>183</v>
      </c>
      <c r="C157" s="23">
        <f>SUM(C116+C4)</f>
        <v>1246436.23</v>
      </c>
      <c r="D157" s="159">
        <f>SUM(D116+D4)</f>
        <v>279062.96100000001</v>
      </c>
      <c r="E157" s="22">
        <f t="shared" ref="E157" si="22">SUM(D157*100/C157)</f>
        <v>22.388867900606517</v>
      </c>
      <c r="F157" s="22">
        <f t="shared" si="18"/>
        <v>-967373.26899999997</v>
      </c>
    </row>
  </sheetData>
  <mergeCells count="1">
    <mergeCell ref="A1:F1"/>
  </mergeCells>
  <pageMargins left="0.70866141732283472" right="0" top="0.74803149606299213" bottom="0.74803149606299213" header="0.31496062992125984" footer="0.31496062992125984"/>
  <pageSetup paperSize="9" scale="90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workbookViewId="0">
      <selection sqref="A1:F1"/>
    </sheetView>
  </sheetViews>
  <sheetFormatPr defaultRowHeight="15" x14ac:dyDescent="0.25"/>
  <cols>
    <col min="1" max="1" width="27" style="19" customWidth="1"/>
    <col min="2" max="2" width="40.140625" style="19" customWidth="1"/>
    <col min="3" max="3" width="11.140625" style="198" customWidth="1"/>
    <col min="4" max="4" width="13.5703125" style="198" bestFit="1" customWidth="1"/>
    <col min="5" max="5" width="10.140625" style="19" customWidth="1"/>
    <col min="6" max="6" width="12" style="19" customWidth="1"/>
    <col min="7" max="16384" width="9.140625" style="19"/>
  </cols>
  <sheetData>
    <row r="1" spans="1:6" ht="39.75" customHeight="1" x14ac:dyDescent="0.25">
      <c r="A1" s="199" t="s">
        <v>375</v>
      </c>
      <c r="B1" s="199"/>
      <c r="C1" s="199"/>
      <c r="D1" s="199"/>
      <c r="E1" s="199"/>
      <c r="F1" s="199"/>
    </row>
    <row r="2" spans="1:6" ht="60" x14ac:dyDescent="0.25">
      <c r="A2" s="57" t="s">
        <v>0</v>
      </c>
      <c r="B2" s="58" t="s">
        <v>1</v>
      </c>
      <c r="C2" s="176" t="s">
        <v>363</v>
      </c>
      <c r="D2" s="177" t="s">
        <v>376</v>
      </c>
      <c r="E2" s="60" t="s">
        <v>2</v>
      </c>
      <c r="F2" s="117" t="s">
        <v>345</v>
      </c>
    </row>
    <row r="3" spans="1:6" x14ac:dyDescent="0.25">
      <c r="A3" s="2">
        <v>1</v>
      </c>
      <c r="B3" s="2">
        <v>2</v>
      </c>
      <c r="C3" s="178">
        <v>3</v>
      </c>
      <c r="D3" s="179">
        <v>5</v>
      </c>
      <c r="E3" s="5">
        <v>7</v>
      </c>
      <c r="F3" s="5">
        <v>9</v>
      </c>
    </row>
    <row r="4" spans="1:6" x14ac:dyDescent="0.25">
      <c r="A4" s="21" t="s">
        <v>3</v>
      </c>
      <c r="B4" s="6" t="s">
        <v>4</v>
      </c>
      <c r="C4" s="180">
        <f>SUM(C5+C11+C17+C30+C36+C39+C41+C51+C57+C67+C77+C113)</f>
        <v>525431.9</v>
      </c>
      <c r="D4" s="181">
        <f>SUM(D5+D11+D17+D30+D36+D39+D41+D51+D57+D67+D77+D113)</f>
        <v>171192.95100000003</v>
      </c>
      <c r="E4" s="22">
        <f>SUM(D4*100/C4)</f>
        <v>32.581377529609455</v>
      </c>
      <c r="F4" s="61">
        <f>D4-C4</f>
        <v>-354238.94900000002</v>
      </c>
    </row>
    <row r="5" spans="1:6" x14ac:dyDescent="0.25">
      <c r="A5" s="15" t="s">
        <v>5</v>
      </c>
      <c r="B5" s="16" t="s">
        <v>6</v>
      </c>
      <c r="C5" s="180">
        <f>SUM(C6)</f>
        <v>396148</v>
      </c>
      <c r="D5" s="181">
        <f>SUM(D6)</f>
        <v>119186.451</v>
      </c>
      <c r="E5" s="22">
        <f>SUM(D5*100/C5)</f>
        <v>30.08634424508012</v>
      </c>
      <c r="F5" s="61">
        <f t="shared" ref="F5:F68" si="0">D5-C5</f>
        <v>-276961.549</v>
      </c>
    </row>
    <row r="6" spans="1:6" x14ac:dyDescent="0.25">
      <c r="A6" s="15" t="s">
        <v>7</v>
      </c>
      <c r="B6" s="16" t="s">
        <v>8</v>
      </c>
      <c r="C6" s="180">
        <f>SUM(C7:C10)</f>
        <v>396148</v>
      </c>
      <c r="D6" s="181">
        <f t="shared" ref="D6" si="1">SUM(D7:D10)</f>
        <v>119186.451</v>
      </c>
      <c r="E6" s="22">
        <f>SUM(D6*100/C6)</f>
        <v>30.08634424508012</v>
      </c>
      <c r="F6" s="61">
        <f t="shared" si="0"/>
        <v>-276961.549</v>
      </c>
    </row>
    <row r="7" spans="1:6" ht="80.25" customHeight="1" x14ac:dyDescent="0.25">
      <c r="A7" s="24" t="s">
        <v>9</v>
      </c>
      <c r="B7" s="25" t="s">
        <v>10</v>
      </c>
      <c r="C7" s="182">
        <v>388570</v>
      </c>
      <c r="D7" s="183">
        <v>116836.76</v>
      </c>
      <c r="E7" s="26">
        <f t="shared" ref="E7:E68" si="2">SUM(D7*100/C7)</f>
        <v>30.068394369096946</v>
      </c>
      <c r="F7" s="34">
        <f t="shared" si="0"/>
        <v>-271733.24</v>
      </c>
    </row>
    <row r="8" spans="1:6" ht="116.25" customHeight="1" x14ac:dyDescent="0.25">
      <c r="A8" s="24" t="s">
        <v>11</v>
      </c>
      <c r="B8" s="25" t="s">
        <v>12</v>
      </c>
      <c r="C8" s="182">
        <v>547</v>
      </c>
      <c r="D8" s="183">
        <v>845.85</v>
      </c>
      <c r="E8" s="26">
        <f t="shared" si="2"/>
        <v>154.63436928702012</v>
      </c>
      <c r="F8" s="34">
        <f t="shared" si="0"/>
        <v>298.85000000000002</v>
      </c>
    </row>
    <row r="9" spans="1:6" ht="54" customHeight="1" x14ac:dyDescent="0.25">
      <c r="A9" s="24" t="s">
        <v>13</v>
      </c>
      <c r="B9" s="25" t="s">
        <v>14</v>
      </c>
      <c r="C9" s="182">
        <v>1846</v>
      </c>
      <c r="D9" s="183">
        <v>461.96100000000001</v>
      </c>
      <c r="E9" s="26">
        <f t="shared" si="2"/>
        <v>25.024972914409535</v>
      </c>
      <c r="F9" s="34">
        <f t="shared" si="0"/>
        <v>-1384.039</v>
      </c>
    </row>
    <row r="10" spans="1:6" ht="105.75" customHeight="1" x14ac:dyDescent="0.25">
      <c r="A10" s="24" t="s">
        <v>15</v>
      </c>
      <c r="B10" s="25" t="s">
        <v>16</v>
      </c>
      <c r="C10" s="182">
        <v>5185</v>
      </c>
      <c r="D10" s="183">
        <v>1041.8800000000001</v>
      </c>
      <c r="E10" s="26">
        <f t="shared" si="2"/>
        <v>20.094117647058827</v>
      </c>
      <c r="F10" s="34">
        <f t="shared" si="0"/>
        <v>-4143.12</v>
      </c>
    </row>
    <row r="11" spans="1:6" ht="40.5" customHeight="1" x14ac:dyDescent="0.25">
      <c r="A11" s="21" t="s">
        <v>17</v>
      </c>
      <c r="B11" s="28" t="s">
        <v>18</v>
      </c>
      <c r="C11" s="180">
        <f>SUM(C12)</f>
        <v>13275.5</v>
      </c>
      <c r="D11" s="181">
        <f>SUM(D12)</f>
        <v>4433.8230000000003</v>
      </c>
      <c r="E11" s="22">
        <f t="shared" si="2"/>
        <v>33.398538661444015</v>
      </c>
      <c r="F11" s="61">
        <f t="shared" si="0"/>
        <v>-8841.6769999999997</v>
      </c>
    </row>
    <row r="12" spans="1:6" ht="41.25" customHeight="1" x14ac:dyDescent="0.25">
      <c r="A12" s="21" t="s">
        <v>19</v>
      </c>
      <c r="B12" s="28" t="s">
        <v>20</v>
      </c>
      <c r="C12" s="180">
        <f>SUM(C13:C16)</f>
        <v>13275.5</v>
      </c>
      <c r="D12" s="181">
        <f t="shared" ref="D12" si="3">SUM(D13:D16)</f>
        <v>4433.8230000000003</v>
      </c>
      <c r="E12" s="22">
        <f t="shared" si="2"/>
        <v>33.398538661444015</v>
      </c>
      <c r="F12" s="61">
        <f t="shared" si="0"/>
        <v>-8841.6769999999997</v>
      </c>
    </row>
    <row r="13" spans="1:6" ht="78" customHeight="1" x14ac:dyDescent="0.25">
      <c r="A13" s="14" t="s">
        <v>21</v>
      </c>
      <c r="B13" s="14" t="s">
        <v>22</v>
      </c>
      <c r="C13" s="182">
        <v>4710.5</v>
      </c>
      <c r="D13" s="183">
        <v>1527.203</v>
      </c>
      <c r="E13" s="26">
        <f t="shared" si="2"/>
        <v>32.421250398046915</v>
      </c>
      <c r="F13" s="34">
        <f t="shared" si="0"/>
        <v>-3183.297</v>
      </c>
    </row>
    <row r="14" spans="1:6" ht="92.25" customHeight="1" x14ac:dyDescent="0.25">
      <c r="A14" s="14" t="s">
        <v>23</v>
      </c>
      <c r="B14" s="14" t="s">
        <v>24</v>
      </c>
      <c r="C14" s="182">
        <v>72</v>
      </c>
      <c r="D14" s="183">
        <v>26.19</v>
      </c>
      <c r="E14" s="26">
        <f t="shared" si="2"/>
        <v>36.375</v>
      </c>
      <c r="F14" s="34">
        <f t="shared" si="0"/>
        <v>-45.81</v>
      </c>
    </row>
    <row r="15" spans="1:6" ht="76.5" customHeight="1" x14ac:dyDescent="0.25">
      <c r="A15" s="10" t="s">
        <v>25</v>
      </c>
      <c r="B15" s="14" t="s">
        <v>26</v>
      </c>
      <c r="C15" s="182">
        <v>10281</v>
      </c>
      <c r="D15" s="183">
        <v>3151.83</v>
      </c>
      <c r="E15" s="26">
        <f t="shared" si="2"/>
        <v>30.656842719579807</v>
      </c>
      <c r="F15" s="34">
        <f t="shared" si="0"/>
        <v>-7129.17</v>
      </c>
    </row>
    <row r="16" spans="1:6" ht="76.5" customHeight="1" x14ac:dyDescent="0.25">
      <c r="A16" s="14" t="s">
        <v>27</v>
      </c>
      <c r="B16" s="14" t="s">
        <v>28</v>
      </c>
      <c r="C16" s="182">
        <v>-1788</v>
      </c>
      <c r="D16" s="183">
        <v>-271.39999999999998</v>
      </c>
      <c r="E16" s="26">
        <f t="shared" si="2"/>
        <v>15.178970917225948</v>
      </c>
      <c r="F16" s="34">
        <f t="shared" si="0"/>
        <v>1516.6</v>
      </c>
    </row>
    <row r="17" spans="1:10" ht="19.5" customHeight="1" x14ac:dyDescent="0.25">
      <c r="A17" s="21" t="s">
        <v>239</v>
      </c>
      <c r="B17" s="28" t="s">
        <v>240</v>
      </c>
      <c r="C17" s="180">
        <f>SUM(C23+C26+C28+C18)</f>
        <v>23089.5</v>
      </c>
      <c r="D17" s="181">
        <f>SUM(D23+D26+D28+D18)</f>
        <v>11185.974999999999</v>
      </c>
      <c r="E17" s="22">
        <f t="shared" si="2"/>
        <v>48.446155178760897</v>
      </c>
      <c r="F17" s="61">
        <f t="shared" si="0"/>
        <v>-11903.525000000001</v>
      </c>
    </row>
    <row r="18" spans="1:10" ht="27.75" customHeight="1" x14ac:dyDescent="0.25">
      <c r="A18" s="21" t="s">
        <v>346</v>
      </c>
      <c r="B18" s="28" t="s">
        <v>347</v>
      </c>
      <c r="C18" s="180">
        <f>SUM(C19:C22)</f>
        <v>3690</v>
      </c>
      <c r="D18" s="181">
        <f>SUM(D19:D22)</f>
        <v>2079.4699999999998</v>
      </c>
      <c r="E18" s="22">
        <f t="shared" si="2"/>
        <v>56.354200542005415</v>
      </c>
      <c r="F18" s="61">
        <f t="shared" si="0"/>
        <v>-1610.5300000000002</v>
      </c>
    </row>
    <row r="19" spans="1:10" ht="39" customHeight="1" x14ac:dyDescent="0.25">
      <c r="A19" s="24" t="s">
        <v>348</v>
      </c>
      <c r="B19" s="25" t="s">
        <v>349</v>
      </c>
      <c r="C19" s="182">
        <v>1618</v>
      </c>
      <c r="D19" s="183">
        <v>824.68</v>
      </c>
      <c r="E19" s="26">
        <f t="shared" si="2"/>
        <v>50.969097651421507</v>
      </c>
      <c r="F19" s="34">
        <f t="shared" si="0"/>
        <v>-793.32</v>
      </c>
    </row>
    <row r="20" spans="1:10" ht="51.75" customHeight="1" x14ac:dyDescent="0.25">
      <c r="A20" s="24" t="s">
        <v>368</v>
      </c>
      <c r="B20" s="25" t="s">
        <v>369</v>
      </c>
      <c r="C20" s="182">
        <v>0</v>
      </c>
      <c r="D20" s="183">
        <v>0.14000000000000001</v>
      </c>
      <c r="E20" s="26"/>
      <c r="F20" s="34">
        <f t="shared" si="0"/>
        <v>0.14000000000000001</v>
      </c>
    </row>
    <row r="21" spans="1:10" ht="40.5" customHeight="1" x14ac:dyDescent="0.25">
      <c r="A21" s="24" t="s">
        <v>350</v>
      </c>
      <c r="B21" s="25" t="s">
        <v>351</v>
      </c>
      <c r="C21" s="182">
        <v>1006</v>
      </c>
      <c r="D21" s="183">
        <v>591.48</v>
      </c>
      <c r="E21" s="26">
        <f t="shared" si="2"/>
        <v>58.795228628230618</v>
      </c>
      <c r="F21" s="34">
        <f t="shared" si="0"/>
        <v>-414.52</v>
      </c>
    </row>
    <row r="22" spans="1:10" ht="27" customHeight="1" x14ac:dyDescent="0.25">
      <c r="A22" s="24" t="s">
        <v>352</v>
      </c>
      <c r="B22" s="25" t="s">
        <v>353</v>
      </c>
      <c r="C22" s="182">
        <v>1066</v>
      </c>
      <c r="D22" s="183">
        <v>663.17</v>
      </c>
      <c r="E22" s="26">
        <f t="shared" si="2"/>
        <v>62.211069418386494</v>
      </c>
      <c r="F22" s="34">
        <f t="shared" si="0"/>
        <v>-402.83000000000004</v>
      </c>
    </row>
    <row r="23" spans="1:10" ht="27" customHeight="1" x14ac:dyDescent="0.25">
      <c r="A23" s="21" t="s">
        <v>29</v>
      </c>
      <c r="B23" s="28" t="s">
        <v>31</v>
      </c>
      <c r="C23" s="184">
        <f>SUM(C24:C25)</f>
        <v>16931</v>
      </c>
      <c r="D23" s="185">
        <f t="shared" ref="D23" si="4">SUM(D24:D25)</f>
        <v>7946.0049999999992</v>
      </c>
      <c r="E23" s="22">
        <f t="shared" si="2"/>
        <v>46.931693343570956</v>
      </c>
      <c r="F23" s="61">
        <f t="shared" si="0"/>
        <v>-8984.9950000000008</v>
      </c>
    </row>
    <row r="24" spans="1:10" ht="27.75" customHeight="1" x14ac:dyDescent="0.25">
      <c r="A24" s="24" t="s">
        <v>30</v>
      </c>
      <c r="B24" s="25" t="s">
        <v>31</v>
      </c>
      <c r="C24" s="182">
        <v>16931</v>
      </c>
      <c r="D24" s="183">
        <v>7945.69</v>
      </c>
      <c r="E24" s="26">
        <f t="shared" si="2"/>
        <v>46.929832850983402</v>
      </c>
      <c r="F24" s="34">
        <f t="shared" si="0"/>
        <v>-8985.3100000000013</v>
      </c>
    </row>
    <row r="25" spans="1:10" ht="40.5" customHeight="1" x14ac:dyDescent="0.25">
      <c r="A25" s="24" t="s">
        <v>32</v>
      </c>
      <c r="B25" s="25" t="s">
        <v>33</v>
      </c>
      <c r="C25" s="182">
        <v>0</v>
      </c>
      <c r="D25" s="160">
        <v>0.315</v>
      </c>
      <c r="E25" s="26"/>
      <c r="F25" s="34">
        <f t="shared" si="0"/>
        <v>0.315</v>
      </c>
    </row>
    <row r="26" spans="1:10" ht="17.25" customHeight="1" x14ac:dyDescent="0.25">
      <c r="A26" s="21" t="s">
        <v>34</v>
      </c>
      <c r="B26" s="28" t="s">
        <v>35</v>
      </c>
      <c r="C26" s="184">
        <f>C27</f>
        <v>18.5</v>
      </c>
      <c r="D26" s="184">
        <f>D27</f>
        <v>70.650000000000006</v>
      </c>
      <c r="E26" s="22">
        <f t="shared" si="2"/>
        <v>381.89189189189193</v>
      </c>
      <c r="F26" s="61">
        <f t="shared" si="0"/>
        <v>52.150000000000006</v>
      </c>
    </row>
    <row r="27" spans="1:10" ht="15.75" customHeight="1" x14ac:dyDescent="0.25">
      <c r="A27" s="24" t="s">
        <v>36</v>
      </c>
      <c r="B27" s="25" t="s">
        <v>35</v>
      </c>
      <c r="C27" s="182">
        <v>18.5</v>
      </c>
      <c r="D27" s="183">
        <v>70.650000000000006</v>
      </c>
      <c r="E27" s="26">
        <f t="shared" si="2"/>
        <v>381.89189189189193</v>
      </c>
      <c r="F27" s="34">
        <f t="shared" si="0"/>
        <v>52.150000000000006</v>
      </c>
    </row>
    <row r="28" spans="1:10" ht="27" customHeight="1" x14ac:dyDescent="0.25">
      <c r="A28" s="21" t="s">
        <v>39</v>
      </c>
      <c r="B28" s="28" t="s">
        <v>40</v>
      </c>
      <c r="C28" s="180">
        <f>SUM(C29)</f>
        <v>2450</v>
      </c>
      <c r="D28" s="181">
        <f>SUM(D29)</f>
        <v>1089.8499999999999</v>
      </c>
      <c r="E28" s="22">
        <f t="shared" si="2"/>
        <v>44.483673469387746</v>
      </c>
      <c r="F28" s="61">
        <f t="shared" si="0"/>
        <v>-1360.15</v>
      </c>
    </row>
    <row r="29" spans="1:10" ht="41.25" customHeight="1" x14ac:dyDescent="0.25">
      <c r="A29" s="24" t="s">
        <v>41</v>
      </c>
      <c r="B29" s="25" t="s">
        <v>42</v>
      </c>
      <c r="C29" s="182">
        <v>2450</v>
      </c>
      <c r="D29" s="183">
        <v>1089.8499999999999</v>
      </c>
      <c r="E29" s="26">
        <f t="shared" si="2"/>
        <v>44.483673469387746</v>
      </c>
      <c r="F29" s="34">
        <f t="shared" si="0"/>
        <v>-1360.15</v>
      </c>
    </row>
    <row r="30" spans="1:10" x14ac:dyDescent="0.25">
      <c r="A30" s="15" t="s">
        <v>43</v>
      </c>
      <c r="B30" s="17" t="s">
        <v>44</v>
      </c>
      <c r="C30" s="180">
        <f>SUM(C31+C33)</f>
        <v>50801.4</v>
      </c>
      <c r="D30" s="181">
        <f t="shared" ref="D30" si="5">SUM(D31+D33)</f>
        <v>19327.88</v>
      </c>
      <c r="E30" s="22">
        <f t="shared" si="2"/>
        <v>38.045959363324634</v>
      </c>
      <c r="F30" s="61">
        <f t="shared" si="0"/>
        <v>-31473.52</v>
      </c>
    </row>
    <row r="31" spans="1:10" ht="17.25" customHeight="1" x14ac:dyDescent="0.25">
      <c r="A31" s="21" t="s">
        <v>45</v>
      </c>
      <c r="B31" s="28" t="s">
        <v>46</v>
      </c>
      <c r="C31" s="180">
        <f>SUM(C32)</f>
        <v>12988</v>
      </c>
      <c r="D31" s="181">
        <f t="shared" ref="D31" si="6">SUM(D32)</f>
        <v>571.04999999999995</v>
      </c>
      <c r="E31" s="22">
        <f t="shared" si="2"/>
        <v>4.3967508469356327</v>
      </c>
      <c r="F31" s="61">
        <f t="shared" si="0"/>
        <v>-12416.95</v>
      </c>
      <c r="J31" s="19" t="s">
        <v>192</v>
      </c>
    </row>
    <row r="32" spans="1:10" ht="53.25" customHeight="1" x14ac:dyDescent="0.25">
      <c r="A32" s="24" t="s">
        <v>47</v>
      </c>
      <c r="B32" s="25" t="s">
        <v>48</v>
      </c>
      <c r="C32" s="182">
        <v>12988</v>
      </c>
      <c r="D32" s="183">
        <v>571.04999999999995</v>
      </c>
      <c r="E32" s="26">
        <f t="shared" si="2"/>
        <v>4.3967508469356327</v>
      </c>
      <c r="F32" s="34">
        <f t="shared" si="0"/>
        <v>-12416.95</v>
      </c>
    </row>
    <row r="33" spans="1:6" x14ac:dyDescent="0.25">
      <c r="A33" s="15" t="s">
        <v>49</v>
      </c>
      <c r="B33" s="17" t="s">
        <v>50</v>
      </c>
      <c r="C33" s="184">
        <f>SUM(C34:C35)</f>
        <v>37813.4</v>
      </c>
      <c r="D33" s="185">
        <f>SUM(D34:D35)</f>
        <v>18756.830000000002</v>
      </c>
      <c r="E33" s="22">
        <f t="shared" si="2"/>
        <v>49.603659020347287</v>
      </c>
      <c r="F33" s="61">
        <f t="shared" si="0"/>
        <v>-19056.57</v>
      </c>
    </row>
    <row r="34" spans="1:6" ht="41.25" customHeight="1" x14ac:dyDescent="0.25">
      <c r="A34" s="24" t="s">
        <v>193</v>
      </c>
      <c r="B34" s="25" t="s">
        <v>194</v>
      </c>
      <c r="C34" s="182">
        <v>30729.4</v>
      </c>
      <c r="D34" s="183">
        <v>18164.02</v>
      </c>
      <c r="E34" s="26">
        <f t="shared" si="2"/>
        <v>59.109582354357713</v>
      </c>
      <c r="F34" s="34">
        <f t="shared" si="0"/>
        <v>-12565.380000000001</v>
      </c>
    </row>
    <row r="35" spans="1:6" ht="40.5" customHeight="1" x14ac:dyDescent="0.25">
      <c r="A35" s="24" t="s">
        <v>196</v>
      </c>
      <c r="B35" s="25" t="s">
        <v>195</v>
      </c>
      <c r="C35" s="182">
        <v>7084</v>
      </c>
      <c r="D35" s="183">
        <v>592.80999999999995</v>
      </c>
      <c r="E35" s="26">
        <f t="shared" si="2"/>
        <v>8.3682947487295305</v>
      </c>
      <c r="F35" s="34">
        <f t="shared" si="0"/>
        <v>-6491.1900000000005</v>
      </c>
    </row>
    <row r="36" spans="1:6" ht="16.5" customHeight="1" x14ac:dyDescent="0.25">
      <c r="A36" s="21" t="s">
        <v>51</v>
      </c>
      <c r="B36" s="28" t="s">
        <v>52</v>
      </c>
      <c r="C36" s="180">
        <f>SUM(C37:C38)</f>
        <v>5741</v>
      </c>
      <c r="D36" s="181">
        <f>SUM(D37:D38)</f>
        <v>1767.54</v>
      </c>
      <c r="E36" s="22">
        <f t="shared" si="2"/>
        <v>30.788016025082737</v>
      </c>
      <c r="F36" s="61">
        <f t="shared" si="0"/>
        <v>-3973.46</v>
      </c>
    </row>
    <row r="37" spans="1:6" ht="55.5" customHeight="1" x14ac:dyDescent="0.25">
      <c r="A37" s="24" t="s">
        <v>53</v>
      </c>
      <c r="B37" s="25" t="s">
        <v>54</v>
      </c>
      <c r="C37" s="182">
        <v>5691</v>
      </c>
      <c r="D37" s="183">
        <v>1767.54</v>
      </c>
      <c r="E37" s="26">
        <f t="shared" si="2"/>
        <v>31.058513442277281</v>
      </c>
      <c r="F37" s="34">
        <f t="shared" si="0"/>
        <v>-3923.46</v>
      </c>
    </row>
    <row r="38" spans="1:6" ht="38.25" x14ac:dyDescent="0.25">
      <c r="A38" s="24" t="s">
        <v>210</v>
      </c>
      <c r="B38" s="25" t="s">
        <v>211</v>
      </c>
      <c r="C38" s="182">
        <v>50</v>
      </c>
      <c r="D38" s="160">
        <v>0</v>
      </c>
      <c r="E38" s="26">
        <f t="shared" si="2"/>
        <v>0</v>
      </c>
      <c r="F38" s="34">
        <f t="shared" si="0"/>
        <v>-50</v>
      </c>
    </row>
    <row r="39" spans="1:6" ht="42" customHeight="1" x14ac:dyDescent="0.25">
      <c r="A39" s="28" t="s">
        <v>55</v>
      </c>
      <c r="B39" s="28" t="s">
        <v>244</v>
      </c>
      <c r="C39" s="180">
        <f>SUM(C40)</f>
        <v>0</v>
      </c>
      <c r="D39" s="181">
        <f>SUM(D40)</f>
        <v>0</v>
      </c>
      <c r="E39" s="26"/>
      <c r="F39" s="61">
        <f t="shared" si="0"/>
        <v>0</v>
      </c>
    </row>
    <row r="40" spans="1:6" ht="51" x14ac:dyDescent="0.25">
      <c r="A40" s="25" t="s">
        <v>56</v>
      </c>
      <c r="B40" s="25" t="s">
        <v>57</v>
      </c>
      <c r="C40" s="182">
        <v>0</v>
      </c>
      <c r="D40" s="160">
        <v>0</v>
      </c>
      <c r="E40" s="26"/>
      <c r="F40" s="34">
        <f t="shared" si="0"/>
        <v>0</v>
      </c>
    </row>
    <row r="41" spans="1:6" ht="53.25" customHeight="1" x14ac:dyDescent="0.25">
      <c r="A41" s="21" t="s">
        <v>58</v>
      </c>
      <c r="B41" s="6" t="s">
        <v>59</v>
      </c>
      <c r="C41" s="180">
        <f>SUM(C42+C50)</f>
        <v>27595</v>
      </c>
      <c r="D41" s="181">
        <f>SUM(D42+D50)</f>
        <v>10709.73</v>
      </c>
      <c r="E41" s="22">
        <f t="shared" si="2"/>
        <v>38.810400434861386</v>
      </c>
      <c r="F41" s="61">
        <f t="shared" si="0"/>
        <v>-16885.27</v>
      </c>
    </row>
    <row r="42" spans="1:6" ht="90" customHeight="1" x14ac:dyDescent="0.25">
      <c r="A42" s="21" t="s">
        <v>60</v>
      </c>
      <c r="B42" s="161" t="s">
        <v>61</v>
      </c>
      <c r="C42" s="180">
        <f>SUM(C43+C46)</f>
        <v>27566</v>
      </c>
      <c r="D42" s="181">
        <f>SUM(D43+D46)</f>
        <v>10698.26</v>
      </c>
      <c r="E42" s="22">
        <f t="shared" si="2"/>
        <v>38.809620547050713</v>
      </c>
      <c r="F42" s="61">
        <f t="shared" si="0"/>
        <v>-16867.739999999998</v>
      </c>
    </row>
    <row r="43" spans="1:6" ht="93" customHeight="1" x14ac:dyDescent="0.25">
      <c r="A43" s="21" t="s">
        <v>62</v>
      </c>
      <c r="B43" s="28" t="s">
        <v>63</v>
      </c>
      <c r="C43" s="127">
        <f>SUM(C44:C45)</f>
        <v>18648</v>
      </c>
      <c r="D43" s="162">
        <f>SUM(D44:D45)</f>
        <v>8067.96</v>
      </c>
      <c r="E43" s="22">
        <f t="shared" si="2"/>
        <v>43.264478764478767</v>
      </c>
      <c r="F43" s="61">
        <f t="shared" si="0"/>
        <v>-10580.04</v>
      </c>
    </row>
    <row r="44" spans="1:6" ht="121.5" customHeight="1" x14ac:dyDescent="0.25">
      <c r="A44" s="24" t="s">
        <v>184</v>
      </c>
      <c r="B44" s="35" t="s">
        <v>189</v>
      </c>
      <c r="C44" s="182">
        <v>17648</v>
      </c>
      <c r="D44" s="183">
        <v>7428.43</v>
      </c>
      <c r="E44" s="26">
        <f t="shared" si="2"/>
        <v>42.092191749773349</v>
      </c>
      <c r="F44" s="34">
        <f t="shared" si="0"/>
        <v>-10219.57</v>
      </c>
    </row>
    <row r="45" spans="1:6" ht="121.5" customHeight="1" x14ac:dyDescent="0.25">
      <c r="A45" s="24" t="s">
        <v>185</v>
      </c>
      <c r="B45" s="35" t="s">
        <v>190</v>
      </c>
      <c r="C45" s="182">
        <v>1000</v>
      </c>
      <c r="D45" s="160">
        <v>639.53</v>
      </c>
      <c r="E45" s="26">
        <f t="shared" si="2"/>
        <v>63.953000000000003</v>
      </c>
      <c r="F45" s="34">
        <f t="shared" si="0"/>
        <v>-360.47</v>
      </c>
    </row>
    <row r="46" spans="1:6" ht="39.75" customHeight="1" x14ac:dyDescent="0.25">
      <c r="A46" s="21" t="s">
        <v>64</v>
      </c>
      <c r="B46" s="11" t="s">
        <v>65</v>
      </c>
      <c r="C46" s="180">
        <f>SUM(C47:C49)</f>
        <v>8918</v>
      </c>
      <c r="D46" s="181">
        <f t="shared" ref="D46" si="7">SUM(D47:D49)</f>
        <v>2630.3</v>
      </c>
      <c r="E46" s="22">
        <f t="shared" si="2"/>
        <v>29.494281228975108</v>
      </c>
      <c r="F46" s="34">
        <f t="shared" si="0"/>
        <v>-6287.7</v>
      </c>
    </row>
    <row r="47" spans="1:6" ht="103.5" customHeight="1" x14ac:dyDescent="0.25">
      <c r="A47" s="24" t="s">
        <v>66</v>
      </c>
      <c r="B47" s="35" t="s">
        <v>197</v>
      </c>
      <c r="C47" s="182">
        <v>5300</v>
      </c>
      <c r="D47" s="183">
        <v>1392.46</v>
      </c>
      <c r="E47" s="26">
        <f t="shared" si="2"/>
        <v>26.272830188679244</v>
      </c>
      <c r="F47" s="34">
        <f t="shared" si="0"/>
        <v>-3907.54</v>
      </c>
    </row>
    <row r="48" spans="1:6" ht="85.5" customHeight="1" x14ac:dyDescent="0.25">
      <c r="A48" s="24" t="s">
        <v>67</v>
      </c>
      <c r="B48" s="35" t="s">
        <v>198</v>
      </c>
      <c r="C48" s="182">
        <v>2995</v>
      </c>
      <c r="D48" s="160">
        <v>1036.96</v>
      </c>
      <c r="E48" s="26">
        <f t="shared" si="2"/>
        <v>34.623038397328884</v>
      </c>
      <c r="F48" s="34">
        <f t="shared" si="0"/>
        <v>-1958.04</v>
      </c>
    </row>
    <row r="49" spans="1:9" ht="67.5" customHeight="1" x14ac:dyDescent="0.25">
      <c r="A49" s="24" t="s">
        <v>68</v>
      </c>
      <c r="B49" s="35" t="s">
        <v>199</v>
      </c>
      <c r="C49" s="182">
        <v>623</v>
      </c>
      <c r="D49" s="160">
        <v>200.88</v>
      </c>
      <c r="E49" s="26">
        <f t="shared" si="2"/>
        <v>32.243980738362758</v>
      </c>
      <c r="F49" s="34">
        <f t="shared" si="0"/>
        <v>-422.12</v>
      </c>
    </row>
    <row r="50" spans="1:9" ht="81.75" customHeight="1" x14ac:dyDescent="0.25">
      <c r="A50" s="24" t="s">
        <v>306</v>
      </c>
      <c r="B50" s="35" t="s">
        <v>307</v>
      </c>
      <c r="C50" s="126">
        <v>29</v>
      </c>
      <c r="D50" s="160">
        <v>11.47</v>
      </c>
      <c r="E50" s="26">
        <f t="shared" ref="E50" si="8">SUM(D50*100/C50)</f>
        <v>39.551724137931032</v>
      </c>
      <c r="F50" s="34">
        <f t="shared" si="0"/>
        <v>-17.53</v>
      </c>
    </row>
    <row r="51" spans="1:9" ht="27" customHeight="1" x14ac:dyDescent="0.25">
      <c r="A51" s="21" t="s">
        <v>69</v>
      </c>
      <c r="B51" s="6" t="s">
        <v>70</v>
      </c>
      <c r="C51" s="180">
        <f>SUM(C52)</f>
        <v>388</v>
      </c>
      <c r="D51" s="181">
        <f t="shared" ref="D51" si="9">SUM(D52)</f>
        <v>460.74199999999996</v>
      </c>
      <c r="E51" s="22">
        <f t="shared" si="2"/>
        <v>118.74793814432989</v>
      </c>
      <c r="F51" s="61">
        <f t="shared" si="0"/>
        <v>72.741999999999962</v>
      </c>
    </row>
    <row r="52" spans="1:9" ht="25.5" x14ac:dyDescent="0.25">
      <c r="A52" s="21" t="s">
        <v>71</v>
      </c>
      <c r="B52" s="28" t="s">
        <v>72</v>
      </c>
      <c r="C52" s="180">
        <f>SUM(C53:C56)</f>
        <v>388</v>
      </c>
      <c r="D52" s="181">
        <f>SUM(D53:D56)</f>
        <v>460.74199999999996</v>
      </c>
      <c r="E52" s="22">
        <f t="shared" si="2"/>
        <v>118.74793814432989</v>
      </c>
      <c r="F52" s="61">
        <f t="shared" si="0"/>
        <v>72.741999999999962</v>
      </c>
    </row>
    <row r="53" spans="1:9" ht="27" customHeight="1" x14ac:dyDescent="0.25">
      <c r="A53" s="24" t="s">
        <v>73</v>
      </c>
      <c r="B53" s="25" t="s">
        <v>74</v>
      </c>
      <c r="C53" s="186">
        <v>117</v>
      </c>
      <c r="D53" s="160">
        <v>281.81</v>
      </c>
      <c r="E53" s="26">
        <f t="shared" si="2"/>
        <v>240.86324786324786</v>
      </c>
      <c r="F53" s="34">
        <f t="shared" si="0"/>
        <v>164.81</v>
      </c>
    </row>
    <row r="54" spans="1:9" ht="25.5" customHeight="1" x14ac:dyDescent="0.25">
      <c r="A54" s="24" t="s">
        <v>75</v>
      </c>
      <c r="B54" s="25" t="s">
        <v>76</v>
      </c>
      <c r="C54" s="186">
        <v>0</v>
      </c>
      <c r="D54" s="160">
        <v>-3.7999999999999999E-2</v>
      </c>
      <c r="E54" s="26"/>
      <c r="F54" s="34">
        <f t="shared" si="0"/>
        <v>-3.7999999999999999E-2</v>
      </c>
    </row>
    <row r="55" spans="1:9" ht="25.5" x14ac:dyDescent="0.25">
      <c r="A55" s="24" t="s">
        <v>77</v>
      </c>
      <c r="B55" s="25" t="s">
        <v>78</v>
      </c>
      <c r="C55" s="186">
        <v>9</v>
      </c>
      <c r="D55" s="160">
        <v>35.799999999999997</v>
      </c>
      <c r="E55" s="26">
        <f t="shared" si="2"/>
        <v>397.77777777777771</v>
      </c>
      <c r="F55" s="34">
        <f t="shared" si="0"/>
        <v>26.799999999999997</v>
      </c>
    </row>
    <row r="56" spans="1:9" ht="25.5" x14ac:dyDescent="0.25">
      <c r="A56" s="24" t="s">
        <v>79</v>
      </c>
      <c r="B56" s="25" t="s">
        <v>80</v>
      </c>
      <c r="C56" s="186">
        <v>262</v>
      </c>
      <c r="D56" s="160">
        <v>143.16999999999999</v>
      </c>
      <c r="E56" s="26">
        <f t="shared" si="2"/>
        <v>54.645038167938921</v>
      </c>
      <c r="F56" s="34">
        <f t="shared" si="0"/>
        <v>-118.83000000000001</v>
      </c>
    </row>
    <row r="57" spans="1:9" ht="29.25" customHeight="1" x14ac:dyDescent="0.25">
      <c r="A57" s="21" t="s">
        <v>81</v>
      </c>
      <c r="B57" s="28" t="s">
        <v>82</v>
      </c>
      <c r="C57" s="180">
        <f>SUM(C58+C62)</f>
        <v>328.5</v>
      </c>
      <c r="D57" s="181">
        <f>SUM(D58+D62)</f>
        <v>285.55</v>
      </c>
      <c r="E57" s="22">
        <f t="shared" si="2"/>
        <v>86.925418569254191</v>
      </c>
      <c r="F57" s="61">
        <f t="shared" si="0"/>
        <v>-42.949999999999989</v>
      </c>
      <c r="I57" s="19" t="s">
        <v>377</v>
      </c>
    </row>
    <row r="58" spans="1:9" x14ac:dyDescent="0.25">
      <c r="A58" s="21" t="s">
        <v>83</v>
      </c>
      <c r="B58" s="28" t="s">
        <v>84</v>
      </c>
      <c r="C58" s="180">
        <f>SUM(C59:C59)</f>
        <v>276</v>
      </c>
      <c r="D58" s="181">
        <f>SUM(D59:D59)</f>
        <v>161.79</v>
      </c>
      <c r="E58" s="22">
        <f t="shared" si="2"/>
        <v>58.619565217391305</v>
      </c>
      <c r="F58" s="61">
        <f t="shared" si="0"/>
        <v>-114.21000000000001</v>
      </c>
    </row>
    <row r="59" spans="1:9" ht="25.5" x14ac:dyDescent="0.25">
      <c r="A59" s="21" t="s">
        <v>85</v>
      </c>
      <c r="B59" s="28" t="s">
        <v>86</v>
      </c>
      <c r="C59" s="180">
        <f>SUM(C60:C60)</f>
        <v>276</v>
      </c>
      <c r="D59" s="181">
        <f>SUM(D60:D60)</f>
        <v>161.79</v>
      </c>
      <c r="E59" s="22">
        <f t="shared" si="2"/>
        <v>58.619565217391305</v>
      </c>
      <c r="F59" s="61">
        <f t="shared" si="0"/>
        <v>-114.21000000000001</v>
      </c>
    </row>
    <row r="60" spans="1:9" ht="58.5" customHeight="1" x14ac:dyDescent="0.25">
      <c r="A60" s="24" t="s">
        <v>87</v>
      </c>
      <c r="B60" s="35" t="s">
        <v>200</v>
      </c>
      <c r="C60" s="182">
        <v>276</v>
      </c>
      <c r="D60" s="160">
        <v>161.79</v>
      </c>
      <c r="E60" s="26">
        <f t="shared" si="2"/>
        <v>58.619565217391305</v>
      </c>
      <c r="F60" s="34">
        <f t="shared" si="0"/>
        <v>-114.21000000000001</v>
      </c>
    </row>
    <row r="61" spans="1:9" ht="61.5" customHeight="1" x14ac:dyDescent="0.25">
      <c r="A61" s="24" t="s">
        <v>88</v>
      </c>
      <c r="B61" s="35" t="s">
        <v>200</v>
      </c>
      <c r="C61" s="26">
        <v>0</v>
      </c>
      <c r="D61" s="34">
        <v>0</v>
      </c>
      <c r="E61" s="26"/>
      <c r="F61" s="34">
        <f t="shared" si="0"/>
        <v>0</v>
      </c>
    </row>
    <row r="62" spans="1:9" ht="19.5" customHeight="1" x14ac:dyDescent="0.25">
      <c r="A62" s="21" t="s">
        <v>89</v>
      </c>
      <c r="B62" s="28" t="s">
        <v>90</v>
      </c>
      <c r="C62" s="180">
        <f>SUM(C63+C64)</f>
        <v>52.5</v>
      </c>
      <c r="D62" s="181">
        <f t="shared" ref="D62" si="10">SUM(D63+D64)</f>
        <v>123.76</v>
      </c>
      <c r="E62" s="22">
        <f t="shared" si="2"/>
        <v>235.73333333333332</v>
      </c>
      <c r="F62" s="61">
        <f t="shared" si="0"/>
        <v>71.260000000000005</v>
      </c>
    </row>
    <row r="63" spans="1:9" ht="42" customHeight="1" x14ac:dyDescent="0.25">
      <c r="A63" s="24" t="s">
        <v>91</v>
      </c>
      <c r="B63" s="25" t="s">
        <v>245</v>
      </c>
      <c r="C63" s="182">
        <v>21</v>
      </c>
      <c r="D63" s="160">
        <v>2.2000000000000002</v>
      </c>
      <c r="E63" s="26">
        <f t="shared" si="2"/>
        <v>10.476190476190478</v>
      </c>
      <c r="F63" s="34">
        <f t="shared" si="0"/>
        <v>-18.8</v>
      </c>
    </row>
    <row r="64" spans="1:9" ht="41.25" customHeight="1" x14ac:dyDescent="0.25">
      <c r="A64" s="21" t="s">
        <v>92</v>
      </c>
      <c r="B64" s="28" t="s">
        <v>93</v>
      </c>
      <c r="C64" s="180">
        <f>C65+C66</f>
        <v>31.5</v>
      </c>
      <c r="D64" s="181">
        <f>D65+D66</f>
        <v>121.56</v>
      </c>
      <c r="E64" s="22">
        <f t="shared" si="2"/>
        <v>385.90476190476193</v>
      </c>
      <c r="F64" s="61">
        <f t="shared" si="0"/>
        <v>90.06</v>
      </c>
    </row>
    <row r="65" spans="1:6" ht="43.5" customHeight="1" x14ac:dyDescent="0.25">
      <c r="A65" s="24" t="s">
        <v>94</v>
      </c>
      <c r="B65" s="36" t="s">
        <v>201</v>
      </c>
      <c r="C65" s="182">
        <v>31.5</v>
      </c>
      <c r="D65" s="186">
        <v>111.14</v>
      </c>
      <c r="E65" s="26">
        <f t="shared" si="2"/>
        <v>352.82539682539681</v>
      </c>
      <c r="F65" s="34">
        <f t="shared" si="0"/>
        <v>79.64</v>
      </c>
    </row>
    <row r="66" spans="1:6" ht="45.75" customHeight="1" x14ac:dyDescent="0.25">
      <c r="A66" s="24" t="s">
        <v>95</v>
      </c>
      <c r="B66" s="36" t="s">
        <v>201</v>
      </c>
      <c r="C66" s="182">
        <v>0</v>
      </c>
      <c r="D66" s="160">
        <v>10.42</v>
      </c>
      <c r="E66" s="26"/>
      <c r="F66" s="34">
        <f t="shared" si="0"/>
        <v>10.42</v>
      </c>
    </row>
    <row r="67" spans="1:6" ht="26.25" customHeight="1" x14ac:dyDescent="0.25">
      <c r="A67" s="21" t="s">
        <v>96</v>
      </c>
      <c r="B67" s="28" t="s">
        <v>97</v>
      </c>
      <c r="C67" s="180">
        <f>SUM(C75+C72+C68+C70)</f>
        <v>3800</v>
      </c>
      <c r="D67" s="181">
        <f>SUM(D75+D72+D68+D70)</f>
        <v>2423.2900000000004</v>
      </c>
      <c r="E67" s="22">
        <f t="shared" si="2"/>
        <v>63.770789473684218</v>
      </c>
      <c r="F67" s="61">
        <f t="shared" si="0"/>
        <v>-1376.7099999999996</v>
      </c>
    </row>
    <row r="68" spans="1:6" x14ac:dyDescent="0.25">
      <c r="A68" s="24" t="s">
        <v>98</v>
      </c>
      <c r="B68" s="28" t="s">
        <v>99</v>
      </c>
      <c r="C68" s="180">
        <f>SUM(C69)</f>
        <v>12</v>
      </c>
      <c r="D68" s="181">
        <f t="shared" ref="D68" si="11">SUM(D69)</f>
        <v>15.03</v>
      </c>
      <c r="E68" s="22">
        <f t="shared" si="2"/>
        <v>125.25</v>
      </c>
      <c r="F68" s="61">
        <f t="shared" si="0"/>
        <v>3.0299999999999994</v>
      </c>
    </row>
    <row r="69" spans="1:6" ht="29.25" customHeight="1" x14ac:dyDescent="0.25">
      <c r="A69" s="24" t="s">
        <v>100</v>
      </c>
      <c r="B69" s="25" t="s">
        <v>101</v>
      </c>
      <c r="C69" s="182">
        <v>12</v>
      </c>
      <c r="D69" s="160">
        <v>15.03</v>
      </c>
      <c r="E69" s="26">
        <f t="shared" ref="E69:E144" si="12">SUM(D69*100/C69)</f>
        <v>125.25</v>
      </c>
      <c r="F69" s="34">
        <f t="shared" ref="F69:F132" si="13">D69-C69</f>
        <v>3.0299999999999994</v>
      </c>
    </row>
    <row r="70" spans="1:6" ht="92.25" customHeight="1" x14ac:dyDescent="0.25">
      <c r="A70" s="24" t="s">
        <v>292</v>
      </c>
      <c r="B70" s="72" t="s">
        <v>354</v>
      </c>
      <c r="C70" s="182">
        <v>20</v>
      </c>
      <c r="D70" s="160">
        <v>0</v>
      </c>
      <c r="E70" s="26">
        <f t="shared" si="12"/>
        <v>0</v>
      </c>
      <c r="F70" s="34">
        <f t="shared" si="13"/>
        <v>-20</v>
      </c>
    </row>
    <row r="71" spans="1:6" ht="91.5" hidden="1" customHeight="1" x14ac:dyDescent="0.25">
      <c r="A71" s="24" t="s">
        <v>378</v>
      </c>
      <c r="B71" s="25" t="s">
        <v>379</v>
      </c>
      <c r="C71" s="26">
        <v>0</v>
      </c>
      <c r="D71" s="34">
        <v>0</v>
      </c>
      <c r="E71" s="26"/>
      <c r="F71" s="34">
        <f t="shared" si="13"/>
        <v>0</v>
      </c>
    </row>
    <row r="72" spans="1:6" ht="105.75" customHeight="1" x14ac:dyDescent="0.25">
      <c r="A72" s="21" t="s">
        <v>187</v>
      </c>
      <c r="B72" s="68" t="s">
        <v>202</v>
      </c>
      <c r="C72" s="180">
        <f>SUM(C73:C74)</f>
        <v>2258</v>
      </c>
      <c r="D72" s="181">
        <f t="shared" ref="D72" si="14">SUM(D73:D74)</f>
        <v>1498.64</v>
      </c>
      <c r="E72" s="22">
        <f t="shared" si="12"/>
        <v>66.370239149689993</v>
      </c>
      <c r="F72" s="61">
        <f t="shared" si="13"/>
        <v>-759.3599999999999</v>
      </c>
    </row>
    <row r="73" spans="1:6" ht="121.5" customHeight="1" x14ac:dyDescent="0.25">
      <c r="A73" s="24" t="s">
        <v>102</v>
      </c>
      <c r="B73" s="37" t="s">
        <v>203</v>
      </c>
      <c r="C73" s="182">
        <v>2128</v>
      </c>
      <c r="D73" s="160">
        <v>1488.14</v>
      </c>
      <c r="E73" s="26">
        <f t="shared" si="12"/>
        <v>69.931390977443613</v>
      </c>
      <c r="F73" s="34">
        <f t="shared" si="13"/>
        <v>-639.8599999999999</v>
      </c>
    </row>
    <row r="74" spans="1:6" ht="118.5" customHeight="1" x14ac:dyDescent="0.25">
      <c r="A74" s="24" t="s">
        <v>103</v>
      </c>
      <c r="B74" s="37" t="s">
        <v>204</v>
      </c>
      <c r="C74" s="182">
        <v>130</v>
      </c>
      <c r="D74" s="160">
        <v>10.5</v>
      </c>
      <c r="E74" s="26">
        <f t="shared" si="12"/>
        <v>8.0769230769230766</v>
      </c>
      <c r="F74" s="34">
        <f t="shared" si="13"/>
        <v>-119.5</v>
      </c>
    </row>
    <row r="75" spans="1:6" ht="38.25" customHeight="1" x14ac:dyDescent="0.25">
      <c r="A75" s="21" t="s">
        <v>104</v>
      </c>
      <c r="B75" s="28" t="s">
        <v>105</v>
      </c>
      <c r="C75" s="180">
        <f>SUM(C76)</f>
        <v>1510</v>
      </c>
      <c r="D75" s="181">
        <f>SUM(D76)</f>
        <v>909.62</v>
      </c>
      <c r="E75" s="22">
        <f t="shared" si="12"/>
        <v>60.23973509933775</v>
      </c>
      <c r="F75" s="61">
        <f t="shared" si="13"/>
        <v>-600.38</v>
      </c>
    </row>
    <row r="76" spans="1:6" ht="53.25" customHeight="1" x14ac:dyDescent="0.25">
      <c r="A76" s="24" t="s">
        <v>106</v>
      </c>
      <c r="B76" s="25" t="s">
        <v>107</v>
      </c>
      <c r="C76" s="182">
        <v>1510</v>
      </c>
      <c r="D76" s="160">
        <v>909.62</v>
      </c>
      <c r="E76" s="26">
        <f t="shared" si="12"/>
        <v>60.23973509933775</v>
      </c>
      <c r="F76" s="34">
        <f t="shared" si="13"/>
        <v>-600.38</v>
      </c>
    </row>
    <row r="77" spans="1:6" ht="25.5" x14ac:dyDescent="0.25">
      <c r="A77" s="21" t="s">
        <v>108</v>
      </c>
      <c r="B77" s="28" t="s">
        <v>109</v>
      </c>
      <c r="C77" s="180">
        <f>SUM(C78+C79+C80+C81+C84+C86+C91+C92+C93+C96+C99+C100+C94)</f>
        <v>4265</v>
      </c>
      <c r="D77" s="181">
        <f>SUM(D78+D79+D80+D81+D84+D86+D91+D92+D93+D96+D99+D100+D94)</f>
        <v>1312.37</v>
      </c>
      <c r="E77" s="22">
        <f t="shared" si="12"/>
        <v>30.770691676436108</v>
      </c>
      <c r="F77" s="61">
        <f t="shared" si="13"/>
        <v>-2952.63</v>
      </c>
    </row>
    <row r="78" spans="1:6" ht="130.5" customHeight="1" x14ac:dyDescent="0.25">
      <c r="A78" s="24" t="s">
        <v>110</v>
      </c>
      <c r="B78" s="25" t="s">
        <v>246</v>
      </c>
      <c r="C78" s="182">
        <v>185</v>
      </c>
      <c r="D78" s="160">
        <v>19.600000000000001</v>
      </c>
      <c r="E78" s="26">
        <f t="shared" si="12"/>
        <v>10.594594594594597</v>
      </c>
      <c r="F78" s="34">
        <f t="shared" si="13"/>
        <v>-165.4</v>
      </c>
    </row>
    <row r="79" spans="1:6" ht="65.25" customHeight="1" x14ac:dyDescent="0.25">
      <c r="A79" s="24" t="s">
        <v>111</v>
      </c>
      <c r="B79" s="25" t="s">
        <v>112</v>
      </c>
      <c r="C79" s="182">
        <v>40</v>
      </c>
      <c r="D79" s="160">
        <v>4.4000000000000004</v>
      </c>
      <c r="E79" s="26">
        <f t="shared" si="12"/>
        <v>11.000000000000002</v>
      </c>
      <c r="F79" s="34">
        <f t="shared" si="13"/>
        <v>-35.6</v>
      </c>
    </row>
    <row r="80" spans="1:6" ht="66.75" customHeight="1" x14ac:dyDescent="0.25">
      <c r="A80" s="24" t="s">
        <v>113</v>
      </c>
      <c r="B80" s="25" t="s">
        <v>114</v>
      </c>
      <c r="C80" s="182">
        <v>100</v>
      </c>
      <c r="D80" s="160">
        <v>61</v>
      </c>
      <c r="E80" s="26">
        <f t="shared" si="12"/>
        <v>61</v>
      </c>
      <c r="F80" s="34">
        <f t="shared" si="13"/>
        <v>-39</v>
      </c>
    </row>
    <row r="81" spans="1:6" ht="68.25" customHeight="1" x14ac:dyDescent="0.25">
      <c r="A81" s="21" t="s">
        <v>247</v>
      </c>
      <c r="B81" s="28" t="s">
        <v>115</v>
      </c>
      <c r="C81" s="180">
        <f>SUM(C82+C83)</f>
        <v>10</v>
      </c>
      <c r="D81" s="181">
        <f>SUM(D82+D83)</f>
        <v>10</v>
      </c>
      <c r="E81" s="22">
        <f t="shared" si="12"/>
        <v>100</v>
      </c>
      <c r="F81" s="61">
        <f t="shared" si="13"/>
        <v>0</v>
      </c>
    </row>
    <row r="82" spans="1:6" ht="66.75" customHeight="1" x14ac:dyDescent="0.25">
      <c r="A82" s="24" t="s">
        <v>116</v>
      </c>
      <c r="B82" s="38" t="s">
        <v>205</v>
      </c>
      <c r="C82" s="182">
        <v>10</v>
      </c>
      <c r="D82" s="160">
        <v>10</v>
      </c>
      <c r="E82" s="26">
        <f t="shared" si="12"/>
        <v>100</v>
      </c>
      <c r="F82" s="34">
        <f t="shared" si="13"/>
        <v>0</v>
      </c>
    </row>
    <row r="83" spans="1:6" ht="67.5" hidden="1" customHeight="1" x14ac:dyDescent="0.25">
      <c r="A83" s="24" t="s">
        <v>370</v>
      </c>
      <c r="B83" s="38" t="s">
        <v>205</v>
      </c>
      <c r="C83" s="182">
        <v>0</v>
      </c>
      <c r="D83" s="160">
        <v>0</v>
      </c>
      <c r="E83" s="26"/>
      <c r="F83" s="34">
        <f t="shared" si="13"/>
        <v>0</v>
      </c>
    </row>
    <row r="84" spans="1:6" s="101" customFormat="1" ht="67.5" hidden="1" customHeight="1" x14ac:dyDescent="0.25">
      <c r="A84" s="21" t="s">
        <v>117</v>
      </c>
      <c r="B84" s="28" t="s">
        <v>118</v>
      </c>
      <c r="C84" s="180">
        <f>SUM(C85)</f>
        <v>0</v>
      </c>
      <c r="D84" s="181">
        <f>SUM(D85)</f>
        <v>0</v>
      </c>
      <c r="E84" s="22"/>
      <c r="F84" s="61">
        <f t="shared" si="13"/>
        <v>0</v>
      </c>
    </row>
    <row r="85" spans="1:6" ht="66" hidden="1" customHeight="1" x14ac:dyDescent="0.25">
      <c r="A85" s="24" t="s">
        <v>119</v>
      </c>
      <c r="B85" s="25" t="s">
        <v>118</v>
      </c>
      <c r="C85" s="186">
        <v>0</v>
      </c>
      <c r="D85" s="160">
        <v>0</v>
      </c>
      <c r="E85" s="26"/>
      <c r="F85" s="34">
        <f t="shared" si="13"/>
        <v>0</v>
      </c>
    </row>
    <row r="86" spans="1:6" s="101" customFormat="1" ht="130.5" customHeight="1" x14ac:dyDescent="0.25">
      <c r="A86" s="21" t="s">
        <v>208</v>
      </c>
      <c r="B86" s="12" t="s">
        <v>207</v>
      </c>
      <c r="C86" s="181">
        <f>SUM(C89:C90)</f>
        <v>271</v>
      </c>
      <c r="D86" s="181">
        <f>SUM(D89:D90)</f>
        <v>77.5</v>
      </c>
      <c r="E86" s="22">
        <f t="shared" si="12"/>
        <v>28.597785977859779</v>
      </c>
      <c r="F86" s="61">
        <f t="shared" si="13"/>
        <v>-193.5</v>
      </c>
    </row>
    <row r="87" spans="1:6" s="101" customFormat="1" ht="42" hidden="1" customHeight="1" x14ac:dyDescent="0.25">
      <c r="A87" s="24" t="s">
        <v>268</v>
      </c>
      <c r="B87" s="72" t="s">
        <v>267</v>
      </c>
      <c r="C87" s="18">
        <v>0</v>
      </c>
      <c r="D87" s="7">
        <v>0</v>
      </c>
      <c r="E87" s="26"/>
      <c r="F87" s="34">
        <f t="shared" si="13"/>
        <v>0</v>
      </c>
    </row>
    <row r="88" spans="1:6" s="101" customFormat="1" ht="40.5" hidden="1" customHeight="1" x14ac:dyDescent="0.25">
      <c r="A88" s="24" t="s">
        <v>380</v>
      </c>
      <c r="B88" s="37" t="s">
        <v>206</v>
      </c>
      <c r="C88" s="18">
        <v>0</v>
      </c>
      <c r="D88" s="7">
        <v>0</v>
      </c>
      <c r="E88" s="26"/>
      <c r="F88" s="34">
        <f t="shared" si="13"/>
        <v>0</v>
      </c>
    </row>
    <row r="89" spans="1:6" ht="38.25" x14ac:dyDescent="0.25">
      <c r="A89" s="24" t="s">
        <v>188</v>
      </c>
      <c r="B89" s="37" t="s">
        <v>206</v>
      </c>
      <c r="C89" s="186">
        <v>21</v>
      </c>
      <c r="D89" s="186">
        <v>10</v>
      </c>
      <c r="E89" s="26">
        <f t="shared" si="12"/>
        <v>47.61904761904762</v>
      </c>
      <c r="F89" s="34">
        <f t="shared" si="13"/>
        <v>-11</v>
      </c>
    </row>
    <row r="90" spans="1:6" ht="32.25" customHeight="1" x14ac:dyDescent="0.25">
      <c r="A90" s="24" t="s">
        <v>120</v>
      </c>
      <c r="B90" s="25" t="s">
        <v>121</v>
      </c>
      <c r="C90" s="182">
        <v>250</v>
      </c>
      <c r="D90" s="160">
        <v>67.5</v>
      </c>
      <c r="E90" s="26">
        <f t="shared" si="12"/>
        <v>27</v>
      </c>
      <c r="F90" s="34">
        <f t="shared" si="13"/>
        <v>-182.5</v>
      </c>
    </row>
    <row r="91" spans="1:6" ht="66.75" customHeight="1" x14ac:dyDescent="0.25">
      <c r="A91" s="24" t="s">
        <v>122</v>
      </c>
      <c r="B91" s="25" t="s">
        <v>123</v>
      </c>
      <c r="C91" s="182">
        <v>1150</v>
      </c>
      <c r="D91" s="160">
        <v>229.67</v>
      </c>
      <c r="E91" s="26">
        <f t="shared" si="12"/>
        <v>19.971304347826088</v>
      </c>
      <c r="F91" s="34">
        <f t="shared" si="13"/>
        <v>-920.33</v>
      </c>
    </row>
    <row r="92" spans="1:6" s="101" customFormat="1" ht="30.75" customHeight="1" x14ac:dyDescent="0.25">
      <c r="A92" s="24" t="s">
        <v>242</v>
      </c>
      <c r="B92" s="24" t="s">
        <v>243</v>
      </c>
      <c r="C92" s="182">
        <v>48</v>
      </c>
      <c r="D92" s="160">
        <v>34</v>
      </c>
      <c r="E92" s="26">
        <f t="shared" si="12"/>
        <v>70.833333333333329</v>
      </c>
      <c r="F92" s="34">
        <f t="shared" si="13"/>
        <v>-14</v>
      </c>
    </row>
    <row r="93" spans="1:6" ht="53.25" customHeight="1" x14ac:dyDescent="0.25">
      <c r="A93" s="24" t="s">
        <v>289</v>
      </c>
      <c r="B93" s="25" t="s">
        <v>290</v>
      </c>
      <c r="C93" s="182">
        <v>26</v>
      </c>
      <c r="D93" s="160">
        <v>13.68</v>
      </c>
      <c r="E93" s="26">
        <f t="shared" si="12"/>
        <v>52.615384615384613</v>
      </c>
      <c r="F93" s="34">
        <f t="shared" si="13"/>
        <v>-12.32</v>
      </c>
    </row>
    <row r="94" spans="1:6" ht="42" customHeight="1" x14ac:dyDescent="0.25">
      <c r="A94" s="24" t="s">
        <v>248</v>
      </c>
      <c r="B94" s="25" t="s">
        <v>124</v>
      </c>
      <c r="C94" s="182">
        <v>2</v>
      </c>
      <c r="D94" s="160">
        <v>0.5</v>
      </c>
      <c r="E94" s="26">
        <f t="shared" si="12"/>
        <v>25</v>
      </c>
      <c r="F94" s="34">
        <f t="shared" si="13"/>
        <v>-1.5</v>
      </c>
    </row>
    <row r="95" spans="1:6" ht="79.5" hidden="1" customHeight="1" x14ac:dyDescent="0.25">
      <c r="A95" s="24" t="s">
        <v>125</v>
      </c>
      <c r="B95" s="25" t="s">
        <v>126</v>
      </c>
      <c r="C95" s="182">
        <v>0</v>
      </c>
      <c r="D95" s="160">
        <v>0</v>
      </c>
      <c r="E95" s="26"/>
      <c r="F95" s="34">
        <f t="shared" si="13"/>
        <v>0</v>
      </c>
    </row>
    <row r="96" spans="1:6" ht="80.25" customHeight="1" x14ac:dyDescent="0.25">
      <c r="A96" s="21" t="s">
        <v>249</v>
      </c>
      <c r="B96" s="28" t="s">
        <v>127</v>
      </c>
      <c r="C96" s="180">
        <f>SUM(C97:C98)</f>
        <v>136</v>
      </c>
      <c r="D96" s="181">
        <f>SUM(D97:D98)</f>
        <v>21.1</v>
      </c>
      <c r="E96" s="22">
        <f t="shared" si="12"/>
        <v>15.514705882352942</v>
      </c>
      <c r="F96" s="61">
        <f t="shared" si="13"/>
        <v>-114.9</v>
      </c>
    </row>
    <row r="97" spans="1:6" ht="76.5" customHeight="1" x14ac:dyDescent="0.25">
      <c r="A97" s="24" t="s">
        <v>128</v>
      </c>
      <c r="B97" s="25" t="s">
        <v>127</v>
      </c>
      <c r="C97" s="182">
        <v>136</v>
      </c>
      <c r="D97" s="160">
        <v>20.6</v>
      </c>
      <c r="E97" s="26">
        <f t="shared" si="12"/>
        <v>15.147058823529411</v>
      </c>
      <c r="F97" s="34">
        <f t="shared" si="13"/>
        <v>-115.4</v>
      </c>
    </row>
    <row r="98" spans="1:6" ht="78.75" customHeight="1" x14ac:dyDescent="0.25">
      <c r="A98" s="24" t="s">
        <v>355</v>
      </c>
      <c r="B98" s="25" t="s">
        <v>127</v>
      </c>
      <c r="C98" s="182">
        <v>0</v>
      </c>
      <c r="D98" s="160">
        <v>0.5</v>
      </c>
      <c r="E98" s="26"/>
      <c r="F98" s="34">
        <f t="shared" si="13"/>
        <v>0.5</v>
      </c>
    </row>
    <row r="99" spans="1:6" ht="51.75" customHeight="1" x14ac:dyDescent="0.25">
      <c r="A99" s="24" t="s">
        <v>129</v>
      </c>
      <c r="B99" s="25" t="s">
        <v>130</v>
      </c>
      <c r="C99" s="182">
        <v>110</v>
      </c>
      <c r="D99" s="160">
        <v>6</v>
      </c>
      <c r="E99" s="26">
        <f t="shared" si="12"/>
        <v>5.4545454545454541</v>
      </c>
      <c r="F99" s="34">
        <f t="shared" si="13"/>
        <v>-104</v>
      </c>
    </row>
    <row r="100" spans="1:6" ht="40.5" customHeight="1" x14ac:dyDescent="0.25">
      <c r="A100" s="21" t="s">
        <v>131</v>
      </c>
      <c r="B100" s="28" t="s">
        <v>132</v>
      </c>
      <c r="C100" s="180">
        <f>SUM(C102:C112)</f>
        <v>2187</v>
      </c>
      <c r="D100" s="181">
        <f>SUM(D102:D112)</f>
        <v>834.92</v>
      </c>
      <c r="E100" s="22">
        <f t="shared" si="12"/>
        <v>38.176497485139457</v>
      </c>
      <c r="F100" s="61">
        <f t="shared" si="13"/>
        <v>-1352.08</v>
      </c>
    </row>
    <row r="101" spans="1:6" x14ac:dyDescent="0.25">
      <c r="A101" s="24"/>
      <c r="B101" s="25" t="s">
        <v>133</v>
      </c>
      <c r="C101" s="182"/>
      <c r="D101" s="160"/>
      <c r="E101" s="26"/>
      <c r="F101" s="34">
        <f t="shared" si="13"/>
        <v>0</v>
      </c>
    </row>
    <row r="102" spans="1:6" x14ac:dyDescent="0.25">
      <c r="A102" s="24" t="s">
        <v>308</v>
      </c>
      <c r="B102" s="25"/>
      <c r="C102" s="182">
        <v>0</v>
      </c>
      <c r="D102" s="160">
        <v>0.2</v>
      </c>
      <c r="E102" s="26"/>
      <c r="F102" s="34">
        <f t="shared" si="13"/>
        <v>0.2</v>
      </c>
    </row>
    <row r="103" spans="1:6" x14ac:dyDescent="0.25">
      <c r="A103" s="24" t="s">
        <v>273</v>
      </c>
      <c r="B103" s="25"/>
      <c r="C103" s="182">
        <v>36</v>
      </c>
      <c r="D103" s="160">
        <v>0</v>
      </c>
      <c r="E103" s="26"/>
      <c r="F103" s="34">
        <f t="shared" si="13"/>
        <v>-36</v>
      </c>
    </row>
    <row r="104" spans="1:6" x14ac:dyDescent="0.25">
      <c r="A104" s="24" t="s">
        <v>371</v>
      </c>
      <c r="B104" s="25"/>
      <c r="C104" s="182">
        <v>0</v>
      </c>
      <c r="D104" s="160">
        <v>20</v>
      </c>
      <c r="E104" s="26"/>
      <c r="F104" s="34">
        <f t="shared" si="13"/>
        <v>20</v>
      </c>
    </row>
    <row r="105" spans="1:6" x14ac:dyDescent="0.25">
      <c r="A105" s="24" t="s">
        <v>134</v>
      </c>
      <c r="B105" s="25"/>
      <c r="C105" s="182">
        <v>60</v>
      </c>
      <c r="D105" s="160">
        <v>22.31</v>
      </c>
      <c r="E105" s="26">
        <f t="shared" si="12"/>
        <v>37.18333333333333</v>
      </c>
      <c r="F105" s="34">
        <f t="shared" si="13"/>
        <v>-37.69</v>
      </c>
    </row>
    <row r="106" spans="1:6" x14ac:dyDescent="0.25">
      <c r="A106" s="24" t="s">
        <v>135</v>
      </c>
      <c r="B106" s="25"/>
      <c r="C106" s="182">
        <v>280</v>
      </c>
      <c r="D106" s="160">
        <v>259.52999999999997</v>
      </c>
      <c r="E106" s="26">
        <f t="shared" si="12"/>
        <v>92.689285714285703</v>
      </c>
      <c r="F106" s="34">
        <f t="shared" si="13"/>
        <v>-20.470000000000027</v>
      </c>
    </row>
    <row r="107" spans="1:6" x14ac:dyDescent="0.25">
      <c r="A107" s="24" t="s">
        <v>241</v>
      </c>
      <c r="B107" s="25"/>
      <c r="C107" s="182">
        <v>50</v>
      </c>
      <c r="D107" s="160">
        <v>3</v>
      </c>
      <c r="E107" s="26">
        <f t="shared" si="12"/>
        <v>6</v>
      </c>
      <c r="F107" s="34">
        <f t="shared" si="13"/>
        <v>-47</v>
      </c>
    </row>
    <row r="108" spans="1:6" x14ac:dyDescent="0.25">
      <c r="A108" s="24" t="s">
        <v>136</v>
      </c>
      <c r="B108" s="25"/>
      <c r="C108" s="182">
        <v>253</v>
      </c>
      <c r="D108" s="160">
        <v>128</v>
      </c>
      <c r="E108" s="26">
        <f t="shared" si="12"/>
        <v>50.59288537549407</v>
      </c>
      <c r="F108" s="34">
        <f t="shared" si="13"/>
        <v>-125</v>
      </c>
    </row>
    <row r="109" spans="1:6" x14ac:dyDescent="0.25">
      <c r="A109" s="24" t="s">
        <v>212</v>
      </c>
      <c r="B109" s="25"/>
      <c r="C109" s="182">
        <v>3</v>
      </c>
      <c r="D109" s="160">
        <v>2.5</v>
      </c>
      <c r="E109" s="26">
        <f t="shared" si="12"/>
        <v>83.333333333333329</v>
      </c>
      <c r="F109" s="34">
        <f t="shared" si="13"/>
        <v>-0.5</v>
      </c>
    </row>
    <row r="110" spans="1:6" x14ac:dyDescent="0.25">
      <c r="A110" s="24" t="s">
        <v>137</v>
      </c>
      <c r="B110" s="25"/>
      <c r="C110" s="182">
        <v>1480</v>
      </c>
      <c r="D110" s="160">
        <v>399.38</v>
      </c>
      <c r="E110" s="26">
        <f t="shared" si="12"/>
        <v>26.985135135135135</v>
      </c>
      <c r="F110" s="34">
        <f t="shared" si="13"/>
        <v>-1080.6199999999999</v>
      </c>
    </row>
    <row r="111" spans="1:6" x14ac:dyDescent="0.25">
      <c r="A111" s="24" t="s">
        <v>213</v>
      </c>
      <c r="B111" s="25"/>
      <c r="C111" s="182">
        <v>15</v>
      </c>
      <c r="D111" s="160">
        <v>0</v>
      </c>
      <c r="E111" s="26">
        <f t="shared" si="12"/>
        <v>0</v>
      </c>
      <c r="F111" s="34">
        <f t="shared" si="13"/>
        <v>-15</v>
      </c>
    </row>
    <row r="112" spans="1:6" x14ac:dyDescent="0.25">
      <c r="A112" s="24" t="s">
        <v>319</v>
      </c>
      <c r="B112" s="25"/>
      <c r="C112" s="182">
        <v>10</v>
      </c>
      <c r="D112" s="160">
        <v>0</v>
      </c>
      <c r="E112" s="26">
        <f t="shared" si="12"/>
        <v>0</v>
      </c>
      <c r="F112" s="34">
        <f t="shared" si="13"/>
        <v>-10</v>
      </c>
    </row>
    <row r="113" spans="1:6" ht="18.75" customHeight="1" x14ac:dyDescent="0.25">
      <c r="A113" s="28" t="s">
        <v>138</v>
      </c>
      <c r="B113" s="28" t="s">
        <v>139</v>
      </c>
      <c r="C113" s="180">
        <f>SUM(C118+C114)</f>
        <v>0</v>
      </c>
      <c r="D113" s="181">
        <f>SUM(D114+D115+D116+D117+D118)</f>
        <v>99.600000000000009</v>
      </c>
      <c r="E113" s="26"/>
      <c r="F113" s="61">
        <f t="shared" si="13"/>
        <v>99.600000000000009</v>
      </c>
    </row>
    <row r="114" spans="1:6" hidden="1" x14ac:dyDescent="0.25">
      <c r="A114" s="25" t="s">
        <v>140</v>
      </c>
      <c r="B114" s="25" t="s">
        <v>141</v>
      </c>
      <c r="C114" s="182">
        <f>SUM(C115:C117)</f>
        <v>0</v>
      </c>
      <c r="D114" s="186"/>
      <c r="E114" s="26"/>
      <c r="F114" s="34">
        <f t="shared" si="13"/>
        <v>0</v>
      </c>
    </row>
    <row r="115" spans="1:6" hidden="1" x14ac:dyDescent="0.25">
      <c r="A115" s="25" t="s">
        <v>142</v>
      </c>
      <c r="B115" s="25" t="s">
        <v>141</v>
      </c>
      <c r="C115" s="182">
        <v>0</v>
      </c>
      <c r="D115" s="160">
        <v>0</v>
      </c>
      <c r="E115" s="26"/>
      <c r="F115" s="34">
        <f t="shared" si="13"/>
        <v>0</v>
      </c>
    </row>
    <row r="116" spans="1:6" hidden="1" x14ac:dyDescent="0.25">
      <c r="A116" s="25" t="s">
        <v>143</v>
      </c>
      <c r="B116" s="25" t="s">
        <v>141</v>
      </c>
      <c r="C116" s="182">
        <v>0</v>
      </c>
      <c r="D116" s="160">
        <v>12.51</v>
      </c>
      <c r="E116" s="26"/>
      <c r="F116" s="34">
        <f t="shared" si="13"/>
        <v>12.51</v>
      </c>
    </row>
    <row r="117" spans="1:6" hidden="1" x14ac:dyDescent="0.25">
      <c r="A117" s="25" t="s">
        <v>145</v>
      </c>
      <c r="B117" s="25" t="s">
        <v>141</v>
      </c>
      <c r="C117" s="182">
        <v>0</v>
      </c>
      <c r="D117" s="160">
        <v>85.93</v>
      </c>
      <c r="E117" s="26"/>
      <c r="F117" s="34">
        <f t="shared" si="13"/>
        <v>85.93</v>
      </c>
    </row>
    <row r="118" spans="1:6" hidden="1" x14ac:dyDescent="0.25">
      <c r="A118" s="25" t="s">
        <v>146</v>
      </c>
      <c r="B118" s="25" t="s">
        <v>141</v>
      </c>
      <c r="C118" s="187">
        <v>0</v>
      </c>
      <c r="D118" s="160">
        <v>1.1599999999999999</v>
      </c>
      <c r="E118" s="26"/>
      <c r="F118" s="34">
        <f t="shared" si="13"/>
        <v>1.1599999999999999</v>
      </c>
    </row>
    <row r="119" spans="1:6" ht="20.25" customHeight="1" x14ac:dyDescent="0.25">
      <c r="A119" s="62" t="s">
        <v>149</v>
      </c>
      <c r="B119" s="74" t="s">
        <v>150</v>
      </c>
      <c r="C119" s="188">
        <f>SUM(C120+C158+C162)</f>
        <v>721004.33</v>
      </c>
      <c r="D119" s="189">
        <f>SUM(D120+D158+D162)</f>
        <v>211373.13500000004</v>
      </c>
      <c r="E119" s="22">
        <f t="shared" si="12"/>
        <v>29.316486213057839</v>
      </c>
      <c r="F119" s="61">
        <f t="shared" si="13"/>
        <v>-509631.19499999995</v>
      </c>
    </row>
    <row r="120" spans="1:6" ht="38.25" x14ac:dyDescent="0.25">
      <c r="A120" s="24" t="s">
        <v>151</v>
      </c>
      <c r="B120" s="21" t="s">
        <v>152</v>
      </c>
      <c r="C120" s="184">
        <f>SUM(C121+C123+C137+C152)</f>
        <v>721004.33</v>
      </c>
      <c r="D120" s="185">
        <f>SUM(D121+D123+D137+D152)</f>
        <v>212838.91000000003</v>
      </c>
      <c r="E120" s="22">
        <f t="shared" si="12"/>
        <v>29.519782495619694</v>
      </c>
      <c r="F120" s="61">
        <f t="shared" si="13"/>
        <v>-508165.41999999993</v>
      </c>
    </row>
    <row r="121" spans="1:6" x14ac:dyDescent="0.25">
      <c r="A121" s="30" t="s">
        <v>153</v>
      </c>
      <c r="B121" s="21" t="s">
        <v>154</v>
      </c>
      <c r="C121" s="184">
        <f>SUM(C122)</f>
        <v>1710</v>
      </c>
      <c r="D121" s="185">
        <f>SUM(D122)</f>
        <v>429</v>
      </c>
      <c r="E121" s="22">
        <f t="shared" si="12"/>
        <v>25.087719298245613</v>
      </c>
      <c r="F121" s="61">
        <f t="shared" si="13"/>
        <v>-1281</v>
      </c>
    </row>
    <row r="122" spans="1:6" ht="28.5" customHeight="1" x14ac:dyDescent="0.25">
      <c r="A122" s="165" t="s">
        <v>155</v>
      </c>
      <c r="B122" s="166" t="s">
        <v>156</v>
      </c>
      <c r="C122" s="190">
        <v>1710</v>
      </c>
      <c r="D122" s="160">
        <v>429</v>
      </c>
      <c r="E122" s="26">
        <f t="shared" si="12"/>
        <v>25.087719298245613</v>
      </c>
      <c r="F122" s="34">
        <f t="shared" si="13"/>
        <v>-1281</v>
      </c>
    </row>
    <row r="123" spans="1:6" x14ac:dyDescent="0.25">
      <c r="A123" s="30" t="s">
        <v>157</v>
      </c>
      <c r="B123" s="21" t="s">
        <v>158</v>
      </c>
      <c r="C123" s="180">
        <f>SUM(C124+C126+C127+C128+C129)</f>
        <v>249033.23</v>
      </c>
      <c r="D123" s="180">
        <f>SUM(D124+D125+D126+D127+D128+D129)</f>
        <v>44973.200000000004</v>
      </c>
      <c r="E123" s="22">
        <f t="shared" si="12"/>
        <v>18.059116046481027</v>
      </c>
      <c r="F123" s="61">
        <f t="shared" si="13"/>
        <v>-204060.03</v>
      </c>
    </row>
    <row r="124" spans="1:6" ht="54" customHeight="1" x14ac:dyDescent="0.25">
      <c r="A124" s="165" t="s">
        <v>372</v>
      </c>
      <c r="B124" s="168" t="s">
        <v>251</v>
      </c>
      <c r="C124" s="182">
        <v>800</v>
      </c>
      <c r="D124" s="186">
        <v>800</v>
      </c>
      <c r="E124" s="26">
        <f t="shared" si="12"/>
        <v>100</v>
      </c>
      <c r="F124" s="34">
        <f t="shared" si="13"/>
        <v>0</v>
      </c>
    </row>
    <row r="125" spans="1:6" ht="27.75" customHeight="1" x14ac:dyDescent="0.25">
      <c r="A125" s="165" t="s">
        <v>381</v>
      </c>
      <c r="B125" s="168" t="s">
        <v>382</v>
      </c>
      <c r="C125" s="182">
        <v>0</v>
      </c>
      <c r="D125" s="186">
        <v>357.3</v>
      </c>
      <c r="E125" s="26"/>
      <c r="F125" s="34">
        <f t="shared" si="13"/>
        <v>357.3</v>
      </c>
    </row>
    <row r="126" spans="1:6" ht="90.75" customHeight="1" x14ac:dyDescent="0.25">
      <c r="A126" s="169" t="s">
        <v>224</v>
      </c>
      <c r="B126" s="64" t="s">
        <v>226</v>
      </c>
      <c r="C126" s="182">
        <v>17880.68</v>
      </c>
      <c r="D126" s="186">
        <v>0</v>
      </c>
      <c r="E126" s="26">
        <f t="shared" si="12"/>
        <v>0</v>
      </c>
      <c r="F126" s="34">
        <f t="shared" si="13"/>
        <v>-17880.68</v>
      </c>
    </row>
    <row r="127" spans="1:6" ht="54" customHeight="1" x14ac:dyDescent="0.25">
      <c r="A127" s="169" t="s">
        <v>225</v>
      </c>
      <c r="B127" s="64" t="s">
        <v>227</v>
      </c>
      <c r="C127" s="182">
        <v>11047.95</v>
      </c>
      <c r="D127" s="186">
        <v>0</v>
      </c>
      <c r="E127" s="26">
        <f t="shared" si="12"/>
        <v>0</v>
      </c>
      <c r="F127" s="34">
        <f t="shared" si="13"/>
        <v>-11047.95</v>
      </c>
    </row>
    <row r="128" spans="1:6" ht="95.25" customHeight="1" x14ac:dyDescent="0.25">
      <c r="A128" s="169" t="s">
        <v>373</v>
      </c>
      <c r="B128" s="175" t="s">
        <v>374</v>
      </c>
      <c r="C128" s="182">
        <v>70018.899999999994</v>
      </c>
      <c r="D128" s="186">
        <v>0</v>
      </c>
      <c r="E128" s="26">
        <f t="shared" si="12"/>
        <v>0</v>
      </c>
      <c r="F128" s="34">
        <f t="shared" si="13"/>
        <v>-70018.899999999994</v>
      </c>
    </row>
    <row r="129" spans="1:7" ht="27" x14ac:dyDescent="0.25">
      <c r="A129" s="30" t="s">
        <v>159</v>
      </c>
      <c r="B129" s="32" t="s">
        <v>160</v>
      </c>
      <c r="C129" s="180">
        <f>SUM(C130:C136)</f>
        <v>149285.70000000001</v>
      </c>
      <c r="D129" s="181">
        <f>SUM(D130:D136)</f>
        <v>43815.9</v>
      </c>
      <c r="E129" s="22">
        <f t="shared" si="12"/>
        <v>29.35036644501114</v>
      </c>
      <c r="F129" s="61">
        <f t="shared" si="13"/>
        <v>-105469.80000000002</v>
      </c>
    </row>
    <row r="130" spans="1:7" ht="41.25" customHeight="1" x14ac:dyDescent="0.25">
      <c r="A130" s="165" t="s">
        <v>228</v>
      </c>
      <c r="B130" s="24" t="s">
        <v>254</v>
      </c>
      <c r="C130" s="182">
        <v>121.5</v>
      </c>
      <c r="D130" s="186">
        <v>0</v>
      </c>
      <c r="E130" s="26">
        <f t="shared" si="12"/>
        <v>0</v>
      </c>
      <c r="F130" s="34">
        <f t="shared" si="13"/>
        <v>-121.5</v>
      </c>
    </row>
    <row r="131" spans="1:7" ht="90" customHeight="1" x14ac:dyDescent="0.25">
      <c r="A131" s="165" t="s">
        <v>228</v>
      </c>
      <c r="B131" s="191" t="s">
        <v>229</v>
      </c>
      <c r="C131" s="182">
        <v>0</v>
      </c>
      <c r="D131" s="182">
        <v>170</v>
      </c>
      <c r="E131" s="82"/>
      <c r="F131" s="34">
        <f t="shared" si="13"/>
        <v>170</v>
      </c>
    </row>
    <row r="132" spans="1:7" ht="81" customHeight="1" x14ac:dyDescent="0.25">
      <c r="A132" s="165" t="s">
        <v>228</v>
      </c>
      <c r="B132" s="192" t="s">
        <v>231</v>
      </c>
      <c r="C132" s="182">
        <v>0</v>
      </c>
      <c r="D132" s="182">
        <v>69.900000000000006</v>
      </c>
      <c r="E132" s="82"/>
      <c r="F132" s="34">
        <f t="shared" si="13"/>
        <v>69.900000000000006</v>
      </c>
    </row>
    <row r="133" spans="1:7" ht="80.25" customHeight="1" x14ac:dyDescent="0.25">
      <c r="A133" s="165" t="s">
        <v>228</v>
      </c>
      <c r="B133" s="25" t="s">
        <v>230</v>
      </c>
      <c r="C133" s="182">
        <v>445.6</v>
      </c>
      <c r="D133" s="186">
        <v>0</v>
      </c>
      <c r="E133" s="26">
        <f t="shared" si="12"/>
        <v>0</v>
      </c>
      <c r="F133" s="34">
        <f t="shared" ref="F133:F166" si="15">D133-C133</f>
        <v>-445.6</v>
      </c>
    </row>
    <row r="134" spans="1:7" ht="39" customHeight="1" x14ac:dyDescent="0.25">
      <c r="A134" s="165" t="s">
        <v>161</v>
      </c>
      <c r="B134" s="166" t="s">
        <v>162</v>
      </c>
      <c r="C134" s="190">
        <v>35689</v>
      </c>
      <c r="D134" s="160">
        <v>17860</v>
      </c>
      <c r="E134" s="26">
        <f t="shared" si="12"/>
        <v>50.043430748970273</v>
      </c>
      <c r="F134" s="34">
        <f t="shared" si="15"/>
        <v>-17829</v>
      </c>
      <c r="G134" s="193"/>
    </row>
    <row r="135" spans="1:7" ht="25.5" x14ac:dyDescent="0.25">
      <c r="A135" s="165" t="s">
        <v>161</v>
      </c>
      <c r="B135" s="166" t="s">
        <v>163</v>
      </c>
      <c r="C135" s="190">
        <v>10161.6</v>
      </c>
      <c r="D135" s="160">
        <v>0</v>
      </c>
      <c r="E135" s="26">
        <f t="shared" si="12"/>
        <v>0</v>
      </c>
      <c r="F135" s="34">
        <f t="shared" si="15"/>
        <v>-10161.6</v>
      </c>
    </row>
    <row r="136" spans="1:7" ht="54" customHeight="1" x14ac:dyDescent="0.25">
      <c r="A136" s="165" t="s">
        <v>164</v>
      </c>
      <c r="B136" s="166" t="s">
        <v>165</v>
      </c>
      <c r="C136" s="190">
        <v>102868</v>
      </c>
      <c r="D136" s="160">
        <v>25716</v>
      </c>
      <c r="E136" s="26">
        <f t="shared" si="12"/>
        <v>24.999027880390404</v>
      </c>
      <c r="F136" s="34">
        <f t="shared" si="15"/>
        <v>-77152</v>
      </c>
    </row>
    <row r="137" spans="1:7" x14ac:dyDescent="0.25">
      <c r="A137" s="30" t="s">
        <v>166</v>
      </c>
      <c r="B137" s="21" t="s">
        <v>167</v>
      </c>
      <c r="C137" s="180">
        <f>SUM(C138+C140+C141+C149+C148+C139)</f>
        <v>468417.6</v>
      </c>
      <c r="D137" s="181">
        <f>SUM(D138+D140+D141+D149+D148+D139)</f>
        <v>166515.01</v>
      </c>
      <c r="E137" s="22">
        <f t="shared" si="12"/>
        <v>35.548410221989954</v>
      </c>
      <c r="F137" s="61">
        <f t="shared" si="15"/>
        <v>-301902.58999999997</v>
      </c>
    </row>
    <row r="138" spans="1:7" ht="40.5" customHeight="1" x14ac:dyDescent="0.25">
      <c r="A138" s="165" t="s">
        <v>168</v>
      </c>
      <c r="B138" s="166" t="s">
        <v>169</v>
      </c>
      <c r="C138" s="190">
        <v>17981</v>
      </c>
      <c r="D138" s="160">
        <v>8016.53</v>
      </c>
      <c r="E138" s="26">
        <f t="shared" si="12"/>
        <v>44.583337967854959</v>
      </c>
      <c r="F138" s="34">
        <f t="shared" si="15"/>
        <v>-9964.4700000000012</v>
      </c>
    </row>
    <row r="139" spans="1:7" ht="51.75" customHeight="1" x14ac:dyDescent="0.25">
      <c r="A139" s="165" t="s">
        <v>356</v>
      </c>
      <c r="B139" s="166" t="s">
        <v>357</v>
      </c>
      <c r="C139" s="190">
        <v>22.1</v>
      </c>
      <c r="D139" s="160">
        <v>0</v>
      </c>
      <c r="E139" s="26">
        <f t="shared" si="12"/>
        <v>0</v>
      </c>
      <c r="F139" s="34">
        <f t="shared" si="15"/>
        <v>-22.1</v>
      </c>
    </row>
    <row r="140" spans="1:7" ht="43.5" customHeight="1" x14ac:dyDescent="0.25">
      <c r="A140" s="165" t="s">
        <v>170</v>
      </c>
      <c r="B140" s="166" t="s">
        <v>171</v>
      </c>
      <c r="C140" s="190">
        <v>10768</v>
      </c>
      <c r="D140" s="160">
        <v>5590.17</v>
      </c>
      <c r="E140" s="26">
        <f t="shared" si="12"/>
        <v>51.91465453194651</v>
      </c>
      <c r="F140" s="34">
        <f t="shared" si="15"/>
        <v>-5177.83</v>
      </c>
      <c r="G140" s="194"/>
    </row>
    <row r="141" spans="1:7" ht="42.75" customHeight="1" x14ac:dyDescent="0.25">
      <c r="A141" s="30" t="s">
        <v>172</v>
      </c>
      <c r="B141" s="32" t="s">
        <v>173</v>
      </c>
      <c r="C141" s="195">
        <f>SUM(C142:C147)</f>
        <v>65920.100000000006</v>
      </c>
      <c r="D141" s="196">
        <f>SUM(D142:D147)</f>
        <v>28270.109999999997</v>
      </c>
      <c r="E141" s="22">
        <f t="shared" si="12"/>
        <v>42.885417346150859</v>
      </c>
      <c r="F141" s="61">
        <f t="shared" si="15"/>
        <v>-37649.990000000005</v>
      </c>
    </row>
    <row r="142" spans="1:7" ht="79.5" customHeight="1" x14ac:dyDescent="0.25">
      <c r="A142" s="20" t="s">
        <v>172</v>
      </c>
      <c r="B142" s="24" t="s">
        <v>174</v>
      </c>
      <c r="C142" s="190">
        <v>250</v>
      </c>
      <c r="D142" s="160">
        <v>125</v>
      </c>
      <c r="E142" s="26">
        <f t="shared" si="12"/>
        <v>50</v>
      </c>
      <c r="F142" s="34">
        <f t="shared" si="15"/>
        <v>-125</v>
      </c>
      <c r="G142" s="194"/>
    </row>
    <row r="143" spans="1:7" ht="78.75" customHeight="1" x14ac:dyDescent="0.25">
      <c r="A143" s="165" t="s">
        <v>172</v>
      </c>
      <c r="B143" s="166" t="s">
        <v>175</v>
      </c>
      <c r="C143" s="190">
        <v>63940</v>
      </c>
      <c r="D143" s="160">
        <v>28046.71</v>
      </c>
      <c r="E143" s="26">
        <f t="shared" si="12"/>
        <v>43.864106975289332</v>
      </c>
      <c r="F143" s="34">
        <f t="shared" si="15"/>
        <v>-35893.29</v>
      </c>
      <c r="G143" s="194"/>
    </row>
    <row r="144" spans="1:7" ht="77.25" customHeight="1" x14ac:dyDescent="0.25">
      <c r="A144" s="165" t="s">
        <v>172</v>
      </c>
      <c r="B144" s="166" t="s">
        <v>176</v>
      </c>
      <c r="C144" s="190">
        <v>0.1</v>
      </c>
      <c r="D144" s="160">
        <v>0.1</v>
      </c>
      <c r="E144" s="26">
        <f t="shared" si="12"/>
        <v>100</v>
      </c>
      <c r="F144" s="34">
        <f t="shared" si="15"/>
        <v>0</v>
      </c>
    </row>
    <row r="145" spans="1:10" ht="38.25" customHeight="1" x14ac:dyDescent="0.25">
      <c r="A145" s="20" t="s">
        <v>172</v>
      </c>
      <c r="B145" s="24" t="s">
        <v>177</v>
      </c>
      <c r="C145" s="190">
        <v>98.3</v>
      </c>
      <c r="D145" s="160">
        <v>98.3</v>
      </c>
      <c r="E145" s="26">
        <f t="shared" ref="E145:E154" si="16">SUM(D145*100/C145)</f>
        <v>100</v>
      </c>
      <c r="F145" s="34">
        <f t="shared" si="15"/>
        <v>0</v>
      </c>
    </row>
    <row r="146" spans="1:10" ht="91.5" customHeight="1" x14ac:dyDescent="0.25">
      <c r="A146" s="20" t="s">
        <v>172</v>
      </c>
      <c r="B146" s="24" t="s">
        <v>255</v>
      </c>
      <c r="C146" s="190">
        <v>652</v>
      </c>
      <c r="D146" s="160">
        <v>0</v>
      </c>
      <c r="E146" s="26">
        <f t="shared" si="16"/>
        <v>0</v>
      </c>
      <c r="F146" s="34">
        <f t="shared" si="15"/>
        <v>-652</v>
      </c>
    </row>
    <row r="147" spans="1:10" ht="103.5" customHeight="1" x14ac:dyDescent="0.25">
      <c r="A147" s="165" t="s">
        <v>172</v>
      </c>
      <c r="B147" s="171" t="s">
        <v>311</v>
      </c>
      <c r="C147" s="190">
        <v>979.7</v>
      </c>
      <c r="D147" s="160">
        <v>0</v>
      </c>
      <c r="E147" s="26">
        <f t="shared" si="16"/>
        <v>0</v>
      </c>
      <c r="F147" s="34">
        <f t="shared" si="15"/>
        <v>-979.7</v>
      </c>
    </row>
    <row r="148" spans="1:10" ht="42.75" customHeight="1" x14ac:dyDescent="0.25">
      <c r="A148" s="20" t="s">
        <v>358</v>
      </c>
      <c r="B148" s="24" t="s">
        <v>359</v>
      </c>
      <c r="C148" s="190">
        <v>1173.4000000000001</v>
      </c>
      <c r="D148" s="160">
        <v>0</v>
      </c>
      <c r="E148" s="26">
        <f>SUM(D148*100/C148)</f>
        <v>0</v>
      </c>
      <c r="F148" s="34">
        <f t="shared" si="15"/>
        <v>-1173.4000000000001</v>
      </c>
    </row>
    <row r="149" spans="1:10" ht="25.5" x14ac:dyDescent="0.25">
      <c r="A149" s="30" t="s">
        <v>178</v>
      </c>
      <c r="B149" s="21" t="s">
        <v>179</v>
      </c>
      <c r="C149" s="184">
        <f>SUM(C150:C151)</f>
        <v>372553</v>
      </c>
      <c r="D149" s="185">
        <f t="shared" ref="D149" si="17">SUM(D150:D151)</f>
        <v>124638.2</v>
      </c>
      <c r="E149" s="22">
        <f t="shared" si="16"/>
        <v>33.455159400139038</v>
      </c>
      <c r="F149" s="61">
        <f t="shared" si="15"/>
        <v>-247914.8</v>
      </c>
    </row>
    <row r="150" spans="1:10" ht="194.25" customHeight="1" x14ac:dyDescent="0.25">
      <c r="A150" s="20" t="s">
        <v>180</v>
      </c>
      <c r="B150" s="24" t="s">
        <v>181</v>
      </c>
      <c r="C150" s="190">
        <v>217678</v>
      </c>
      <c r="D150" s="160">
        <v>72163.199999999997</v>
      </c>
      <c r="E150" s="26">
        <f t="shared" si="16"/>
        <v>33.151351996986378</v>
      </c>
      <c r="F150" s="34">
        <f t="shared" si="15"/>
        <v>-145514.79999999999</v>
      </c>
      <c r="G150" s="194"/>
    </row>
    <row r="151" spans="1:10" ht="39.75" customHeight="1" x14ac:dyDescent="0.25">
      <c r="A151" s="20" t="s">
        <v>180</v>
      </c>
      <c r="B151" s="24" t="s">
        <v>182</v>
      </c>
      <c r="C151" s="190">
        <v>154875</v>
      </c>
      <c r="D151" s="160">
        <v>52475</v>
      </c>
      <c r="E151" s="26">
        <f t="shared" si="16"/>
        <v>33.882163034705407</v>
      </c>
      <c r="F151" s="34">
        <f t="shared" si="15"/>
        <v>-102400</v>
      </c>
      <c r="G151" s="194"/>
      <c r="J151" s="19" t="s">
        <v>192</v>
      </c>
    </row>
    <row r="152" spans="1:10" x14ac:dyDescent="0.25">
      <c r="A152" s="172" t="s">
        <v>233</v>
      </c>
      <c r="B152" s="173" t="s">
        <v>234</v>
      </c>
      <c r="C152" s="184">
        <f>SUM(C153:C154)</f>
        <v>1843.5</v>
      </c>
      <c r="D152" s="185">
        <f>SUM(D153:D154)</f>
        <v>921.7</v>
      </c>
      <c r="E152" s="125">
        <f>SUM(E153:E154)</f>
        <v>49.99728776783293</v>
      </c>
      <c r="F152" s="61">
        <f t="shared" si="15"/>
        <v>-921.8</v>
      </c>
    </row>
    <row r="153" spans="1:10" ht="78" hidden="1" customHeight="1" x14ac:dyDescent="0.25">
      <c r="A153" s="20" t="s">
        <v>237</v>
      </c>
      <c r="B153" s="25" t="s">
        <v>238</v>
      </c>
      <c r="C153" s="190">
        <v>0</v>
      </c>
      <c r="D153" s="160">
        <v>0</v>
      </c>
      <c r="E153" s="26"/>
      <c r="F153" s="34">
        <f t="shared" si="15"/>
        <v>0</v>
      </c>
    </row>
    <row r="154" spans="1:10" ht="129" customHeight="1" x14ac:dyDescent="0.25">
      <c r="A154" s="20" t="s">
        <v>237</v>
      </c>
      <c r="B154" s="72" t="s">
        <v>288</v>
      </c>
      <c r="C154" s="190">
        <v>1843.5</v>
      </c>
      <c r="D154" s="160">
        <v>921.7</v>
      </c>
      <c r="E154" s="26">
        <f t="shared" si="16"/>
        <v>49.99728776783293</v>
      </c>
      <c r="F154" s="34">
        <f t="shared" si="15"/>
        <v>-921.8</v>
      </c>
    </row>
    <row r="155" spans="1:10" ht="65.25" hidden="1" customHeight="1" x14ac:dyDescent="0.25">
      <c r="A155" s="20" t="s">
        <v>275</v>
      </c>
      <c r="B155" s="25" t="s">
        <v>276</v>
      </c>
      <c r="C155" s="27">
        <v>0</v>
      </c>
      <c r="D155" s="39">
        <v>0</v>
      </c>
      <c r="E155" s="26"/>
      <c r="F155" s="34">
        <f t="shared" si="15"/>
        <v>0</v>
      </c>
    </row>
    <row r="156" spans="1:10" ht="25.5" hidden="1" x14ac:dyDescent="0.25">
      <c r="A156" s="30" t="s">
        <v>277</v>
      </c>
      <c r="B156" s="21" t="s">
        <v>278</v>
      </c>
      <c r="C156" s="61">
        <f>SUM(C157:C158)</f>
        <v>0</v>
      </c>
      <c r="D156" s="61">
        <f>SUM(D157)</f>
        <v>0</v>
      </c>
      <c r="E156" s="26"/>
      <c r="F156" s="61">
        <f t="shared" si="15"/>
        <v>0</v>
      </c>
    </row>
    <row r="157" spans="1:10" ht="25.5" hidden="1" x14ac:dyDescent="0.25">
      <c r="A157" s="20" t="s">
        <v>279</v>
      </c>
      <c r="B157" s="24" t="s">
        <v>278</v>
      </c>
      <c r="C157" s="34">
        <v>0</v>
      </c>
      <c r="D157" s="34">
        <v>0</v>
      </c>
      <c r="E157" s="26"/>
      <c r="F157" s="34">
        <f t="shared" si="15"/>
        <v>0</v>
      </c>
    </row>
    <row r="158" spans="1:10" ht="38.25" x14ac:dyDescent="0.25">
      <c r="A158" s="30" t="s">
        <v>214</v>
      </c>
      <c r="B158" s="21" t="s">
        <v>215</v>
      </c>
      <c r="C158" s="180">
        <f>SUM(C159:C161)</f>
        <v>0</v>
      </c>
      <c r="D158" s="181">
        <f t="shared" ref="D158" si="18">SUM(D159:D161)</f>
        <v>1608.4599999999998</v>
      </c>
      <c r="E158" s="22"/>
      <c r="F158" s="61">
        <f t="shared" si="15"/>
        <v>1608.4599999999998</v>
      </c>
    </row>
    <row r="159" spans="1:10" ht="38.25" x14ac:dyDescent="0.25">
      <c r="A159" s="20" t="s">
        <v>258</v>
      </c>
      <c r="B159" s="24" t="s">
        <v>216</v>
      </c>
      <c r="C159" s="190">
        <v>0</v>
      </c>
      <c r="D159" s="160">
        <v>1533.07</v>
      </c>
      <c r="E159" s="26"/>
      <c r="F159" s="34">
        <f t="shared" si="15"/>
        <v>1533.07</v>
      </c>
      <c r="I159" s="19" t="s">
        <v>192</v>
      </c>
    </row>
    <row r="160" spans="1:10" ht="38.25" x14ac:dyDescent="0.25">
      <c r="A160" s="20" t="s">
        <v>360</v>
      </c>
      <c r="B160" s="24" t="s">
        <v>216</v>
      </c>
      <c r="C160" s="190">
        <v>0</v>
      </c>
      <c r="D160" s="160">
        <v>37.299999999999997</v>
      </c>
      <c r="E160" s="26"/>
      <c r="F160" s="34">
        <f t="shared" si="15"/>
        <v>37.299999999999997</v>
      </c>
    </row>
    <row r="161" spans="1:8" ht="38.25" x14ac:dyDescent="0.25">
      <c r="A161" s="20" t="s">
        <v>361</v>
      </c>
      <c r="B161" s="24" t="s">
        <v>216</v>
      </c>
      <c r="C161" s="190">
        <v>0</v>
      </c>
      <c r="D161" s="160">
        <v>38.090000000000003</v>
      </c>
      <c r="E161" s="26"/>
      <c r="F161" s="34">
        <f t="shared" si="15"/>
        <v>38.090000000000003</v>
      </c>
    </row>
    <row r="162" spans="1:8" ht="51" x14ac:dyDescent="0.25">
      <c r="A162" s="30" t="s">
        <v>217</v>
      </c>
      <c r="B162" s="21" t="s">
        <v>218</v>
      </c>
      <c r="C162" s="184">
        <f>SUM(C163:C165)</f>
        <v>0</v>
      </c>
      <c r="D162" s="185">
        <f>SUM(D163:D165)</f>
        <v>-3074.2350000000001</v>
      </c>
      <c r="E162" s="26"/>
      <c r="F162" s="61">
        <f t="shared" si="15"/>
        <v>-3074.2350000000001</v>
      </c>
    </row>
    <row r="163" spans="1:8" x14ac:dyDescent="0.25">
      <c r="A163" s="20" t="s">
        <v>219</v>
      </c>
      <c r="B163" s="24"/>
      <c r="C163" s="197"/>
      <c r="D163" s="160">
        <v>-1539.68</v>
      </c>
      <c r="E163" s="26"/>
      <c r="F163" s="61">
        <f t="shared" si="15"/>
        <v>-1539.68</v>
      </c>
      <c r="G163" s="194"/>
    </row>
    <row r="164" spans="1:8" x14ac:dyDescent="0.25">
      <c r="A164" s="20" t="s">
        <v>220</v>
      </c>
      <c r="B164" s="24"/>
      <c r="C164" s="190" t="s">
        <v>192</v>
      </c>
      <c r="D164" s="160">
        <v>-1534.5550000000001</v>
      </c>
      <c r="E164" s="26"/>
      <c r="F164" s="61"/>
    </row>
    <row r="165" spans="1:8" x14ac:dyDescent="0.25">
      <c r="A165" s="20" t="s">
        <v>221</v>
      </c>
      <c r="B165" s="24"/>
      <c r="C165" s="190"/>
      <c r="D165" s="160">
        <v>0</v>
      </c>
      <c r="E165" s="26"/>
      <c r="F165" s="61">
        <f t="shared" si="15"/>
        <v>0</v>
      </c>
    </row>
    <row r="166" spans="1:8" x14ac:dyDescent="0.25">
      <c r="A166" s="30"/>
      <c r="B166" s="21" t="s">
        <v>183</v>
      </c>
      <c r="C166" s="184">
        <f>SUM(C119+C4)</f>
        <v>1246436.23</v>
      </c>
      <c r="D166" s="184">
        <f>D4+D119</f>
        <v>382566.08600000007</v>
      </c>
      <c r="E166" s="22">
        <f t="shared" ref="E166" si="19">SUM(D166*100/C166)</f>
        <v>30.692792522566524</v>
      </c>
      <c r="F166" s="61">
        <f t="shared" si="15"/>
        <v>-863870.14399999985</v>
      </c>
    </row>
    <row r="172" spans="1:8" x14ac:dyDescent="0.25">
      <c r="H172" s="19" t="s">
        <v>192</v>
      </c>
    </row>
  </sheetData>
  <mergeCells count="1">
    <mergeCell ref="A1:F1"/>
  </mergeCells>
  <pageMargins left="0.70866141732283472" right="0" top="0.47244094488188981" bottom="0.11811023622047245" header="0.31496062992125984" footer="0.31496062992125984"/>
  <pageSetup paperSize="9" scale="80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133" workbookViewId="0">
      <selection activeCell="I153" sqref="I153"/>
    </sheetView>
  </sheetViews>
  <sheetFormatPr defaultRowHeight="15" x14ac:dyDescent="0.25"/>
  <cols>
    <col min="1" max="1" width="27.140625" customWidth="1"/>
    <col min="2" max="2" width="63.7109375" customWidth="1"/>
    <col min="3" max="3" width="12.42578125" customWidth="1"/>
    <col min="4" max="4" width="12.28515625" customWidth="1"/>
    <col min="6" max="6" width="14.140625" customWidth="1"/>
  </cols>
  <sheetData>
    <row r="1" spans="1:6" ht="18" x14ac:dyDescent="0.25">
      <c r="A1" s="201" t="s">
        <v>282</v>
      </c>
      <c r="B1" s="201"/>
      <c r="C1" s="201"/>
      <c r="D1" s="201"/>
      <c r="E1" s="201"/>
      <c r="F1" s="201"/>
    </row>
    <row r="2" spans="1:6" ht="72" x14ac:dyDescent="0.25">
      <c r="A2" s="57" t="s">
        <v>0</v>
      </c>
      <c r="B2" s="58" t="s">
        <v>1</v>
      </c>
      <c r="C2" s="57" t="s">
        <v>209</v>
      </c>
      <c r="D2" s="59" t="s">
        <v>291</v>
      </c>
      <c r="E2" s="60" t="s">
        <v>2</v>
      </c>
      <c r="F2" s="1" t="s">
        <v>223</v>
      </c>
    </row>
    <row r="3" spans="1:6" x14ac:dyDescent="0.25">
      <c r="A3" s="2">
        <v>1</v>
      </c>
      <c r="B3" s="2">
        <v>2</v>
      </c>
      <c r="C3" s="3">
        <v>3</v>
      </c>
      <c r="D3" s="4">
        <v>5</v>
      </c>
      <c r="E3" s="5">
        <v>7</v>
      </c>
      <c r="F3" s="41">
        <v>6</v>
      </c>
    </row>
    <row r="4" spans="1:6" s="19" customFormat="1" x14ac:dyDescent="0.25">
      <c r="A4" s="21" t="s">
        <v>3</v>
      </c>
      <c r="B4" s="6" t="s">
        <v>4</v>
      </c>
      <c r="C4" s="22">
        <f>SUM(C5+C11+C17+C26+C32+C35+C37+C47+C53+C62+C70+C106)</f>
        <v>522636.92</v>
      </c>
      <c r="D4" s="22">
        <f>SUM(D5+D11+D17+D26+D32+D35+D37+D47+D53+D62+D70+D106)</f>
        <v>189910.51</v>
      </c>
      <c r="E4" s="22">
        <f>D4/C4*100</f>
        <v>36.336987061687111</v>
      </c>
      <c r="F4" s="56">
        <f>D4-C4</f>
        <v>-332726.40999999997</v>
      </c>
    </row>
    <row r="5" spans="1:6" s="19" customFormat="1" x14ac:dyDescent="0.25">
      <c r="A5" s="21" t="s">
        <v>5</v>
      </c>
      <c r="B5" s="16" t="s">
        <v>6</v>
      </c>
      <c r="C5" s="22">
        <f>SUM(C6)</f>
        <v>365329</v>
      </c>
      <c r="D5" s="22">
        <f>SUM(D6)</f>
        <v>132334.9</v>
      </c>
      <c r="E5" s="26">
        <f t="shared" ref="E5:E68" si="0">D5/C5*100</f>
        <v>36.223486227482624</v>
      </c>
      <c r="F5" s="56">
        <f t="shared" ref="F5:F67" si="1">D5-C5</f>
        <v>-232994.1</v>
      </c>
    </row>
    <row r="6" spans="1:6" s="19" customFormat="1" x14ac:dyDescent="0.25">
      <c r="A6" s="21" t="s">
        <v>7</v>
      </c>
      <c r="B6" s="16" t="s">
        <v>8</v>
      </c>
      <c r="C6" s="22">
        <f>SUM(C7:C10)</f>
        <v>365329</v>
      </c>
      <c r="D6" s="22">
        <f t="shared" ref="D6" si="2">SUM(D7:D10)</f>
        <v>132334.9</v>
      </c>
      <c r="E6" s="26">
        <f t="shared" si="0"/>
        <v>36.223486227482624</v>
      </c>
      <c r="F6" s="56">
        <f t="shared" si="1"/>
        <v>-232994.1</v>
      </c>
    </row>
    <row r="7" spans="1:6" s="19" customFormat="1" ht="51" x14ac:dyDescent="0.25">
      <c r="A7" s="24" t="s">
        <v>9</v>
      </c>
      <c r="B7" s="25" t="s">
        <v>10</v>
      </c>
      <c r="C7" s="26">
        <v>358194</v>
      </c>
      <c r="D7" s="13">
        <v>130477.1</v>
      </c>
      <c r="E7" s="26">
        <f t="shared" si="0"/>
        <v>36.426377884610019</v>
      </c>
      <c r="F7" s="56">
        <f t="shared" si="1"/>
        <v>-227716.9</v>
      </c>
    </row>
    <row r="8" spans="1:6" s="19" customFormat="1" ht="76.5" x14ac:dyDescent="0.25">
      <c r="A8" s="24" t="s">
        <v>11</v>
      </c>
      <c r="B8" s="25" t="s">
        <v>12</v>
      </c>
      <c r="C8" s="26">
        <v>530</v>
      </c>
      <c r="D8" s="13">
        <v>115.36</v>
      </c>
      <c r="E8" s="26">
        <f t="shared" si="0"/>
        <v>21.766037735849057</v>
      </c>
      <c r="F8" s="56">
        <f t="shared" si="1"/>
        <v>-414.64</v>
      </c>
    </row>
    <row r="9" spans="1:6" s="19" customFormat="1" ht="38.25" x14ac:dyDescent="0.25">
      <c r="A9" s="24" t="s">
        <v>13</v>
      </c>
      <c r="B9" s="25" t="s">
        <v>14</v>
      </c>
      <c r="C9" s="26">
        <v>1584</v>
      </c>
      <c r="D9" s="13">
        <v>630.14</v>
      </c>
      <c r="E9" s="26">
        <f t="shared" si="0"/>
        <v>39.781565656565654</v>
      </c>
      <c r="F9" s="56">
        <f t="shared" si="1"/>
        <v>-953.86</v>
      </c>
    </row>
    <row r="10" spans="1:6" s="19" customFormat="1" ht="63.75" x14ac:dyDescent="0.25">
      <c r="A10" s="24" t="s">
        <v>15</v>
      </c>
      <c r="B10" s="25" t="s">
        <v>16</v>
      </c>
      <c r="C10" s="26">
        <v>5021</v>
      </c>
      <c r="D10" s="34">
        <v>1112.3</v>
      </c>
      <c r="E10" s="26">
        <f t="shared" si="0"/>
        <v>22.152957578171677</v>
      </c>
      <c r="F10" s="56">
        <f t="shared" si="1"/>
        <v>-3908.7</v>
      </c>
    </row>
    <row r="11" spans="1:6" s="19" customFormat="1" ht="25.5" x14ac:dyDescent="0.25">
      <c r="A11" s="21" t="s">
        <v>17</v>
      </c>
      <c r="B11" s="28" t="s">
        <v>18</v>
      </c>
      <c r="C11" s="22">
        <f>SUM(C12)</f>
        <v>12516.79</v>
      </c>
      <c r="D11" s="22">
        <f>SUM(D12)</f>
        <v>5107.5199999999995</v>
      </c>
      <c r="E11" s="26">
        <f t="shared" si="0"/>
        <v>40.805350253539444</v>
      </c>
      <c r="F11" s="56">
        <f t="shared" si="1"/>
        <v>-7409.2700000000013</v>
      </c>
    </row>
    <row r="12" spans="1:6" s="19" customFormat="1" ht="25.5" x14ac:dyDescent="0.25">
      <c r="A12" s="21" t="s">
        <v>19</v>
      </c>
      <c r="B12" s="28" t="s">
        <v>20</v>
      </c>
      <c r="C12" s="22">
        <f>SUM(C13:C16)</f>
        <v>12516.79</v>
      </c>
      <c r="D12" s="22">
        <f t="shared" ref="D12" si="3">SUM(D13:D16)</f>
        <v>5107.5199999999995</v>
      </c>
      <c r="E12" s="26">
        <f t="shared" si="0"/>
        <v>40.805350253539444</v>
      </c>
      <c r="F12" s="56">
        <f t="shared" si="1"/>
        <v>-7409.2700000000013</v>
      </c>
    </row>
    <row r="13" spans="1:6" s="19" customFormat="1" ht="51" x14ac:dyDescent="0.25">
      <c r="A13" s="14" t="s">
        <v>262</v>
      </c>
      <c r="B13" s="14" t="s">
        <v>22</v>
      </c>
      <c r="C13" s="26">
        <v>4209.43</v>
      </c>
      <c r="D13" s="13">
        <v>1720.85</v>
      </c>
      <c r="E13" s="26">
        <f t="shared" si="0"/>
        <v>40.880831846592052</v>
      </c>
      <c r="F13" s="56">
        <f t="shared" si="1"/>
        <v>-2488.5800000000004</v>
      </c>
    </row>
    <row r="14" spans="1:6" s="19" customFormat="1" ht="63.75" x14ac:dyDescent="0.25">
      <c r="A14" s="14" t="s">
        <v>263</v>
      </c>
      <c r="B14" s="14" t="s">
        <v>24</v>
      </c>
      <c r="C14" s="26">
        <v>91.01</v>
      </c>
      <c r="D14" s="13">
        <v>42.6</v>
      </c>
      <c r="E14" s="26">
        <f t="shared" si="0"/>
        <v>46.808043072189868</v>
      </c>
      <c r="F14" s="56">
        <f t="shared" si="1"/>
        <v>-48.410000000000004</v>
      </c>
    </row>
    <row r="15" spans="1:6" s="19" customFormat="1" ht="51" x14ac:dyDescent="0.25">
      <c r="A15" s="10" t="s">
        <v>264</v>
      </c>
      <c r="B15" s="14" t="s">
        <v>26</v>
      </c>
      <c r="C15" s="26">
        <v>8216.35</v>
      </c>
      <c r="D15" s="13">
        <v>3462.67</v>
      </c>
      <c r="E15" s="26">
        <f t="shared" si="0"/>
        <v>42.14365259513044</v>
      </c>
      <c r="F15" s="56">
        <f t="shared" si="1"/>
        <v>-4753.68</v>
      </c>
    </row>
    <row r="16" spans="1:6" s="19" customFormat="1" ht="51" x14ac:dyDescent="0.25">
      <c r="A16" s="14" t="s">
        <v>265</v>
      </c>
      <c r="B16" s="14" t="s">
        <v>28</v>
      </c>
      <c r="C16" s="26"/>
      <c r="D16" s="13">
        <v>-118.6</v>
      </c>
      <c r="E16" s="26" t="e">
        <f t="shared" si="0"/>
        <v>#DIV/0!</v>
      </c>
      <c r="F16" s="56">
        <f t="shared" si="1"/>
        <v>-118.6</v>
      </c>
    </row>
    <row r="17" spans="1:6" s="19" customFormat="1" x14ac:dyDescent="0.25">
      <c r="A17" s="21" t="s">
        <v>239</v>
      </c>
      <c r="B17" s="28" t="s">
        <v>240</v>
      </c>
      <c r="C17" s="22">
        <f>SUM(C18+C21+C24)</f>
        <v>21318</v>
      </c>
      <c r="D17" s="22">
        <f t="shared" ref="D17" si="4">SUM(D18+D21+D24)</f>
        <v>9169.3799999999992</v>
      </c>
      <c r="E17" s="26">
        <f t="shared" si="0"/>
        <v>43.012383900928789</v>
      </c>
      <c r="F17" s="56">
        <f t="shared" si="1"/>
        <v>-12148.62</v>
      </c>
    </row>
    <row r="18" spans="1:6" s="19" customFormat="1" x14ac:dyDescent="0.25">
      <c r="A18" s="21" t="s">
        <v>29</v>
      </c>
      <c r="B18" s="28" t="s">
        <v>31</v>
      </c>
      <c r="C18" s="23">
        <f>SUM(C19:C20)</f>
        <v>19681</v>
      </c>
      <c r="D18" s="23">
        <f t="shared" ref="D18" si="5">SUM(D19:D20)</f>
        <v>8197.56</v>
      </c>
      <c r="E18" s="26">
        <f t="shared" si="0"/>
        <v>41.65215182155378</v>
      </c>
      <c r="F18" s="56">
        <f t="shared" si="1"/>
        <v>-11483.44</v>
      </c>
    </row>
    <row r="19" spans="1:6" s="19" customFormat="1" x14ac:dyDescent="0.25">
      <c r="A19" s="24" t="s">
        <v>30</v>
      </c>
      <c r="B19" s="25" t="s">
        <v>31</v>
      </c>
      <c r="C19" s="26">
        <v>19681</v>
      </c>
      <c r="D19" s="34">
        <v>8218.17</v>
      </c>
      <c r="E19" s="26">
        <f t="shared" si="0"/>
        <v>41.756872110157005</v>
      </c>
      <c r="F19" s="56">
        <f t="shared" si="1"/>
        <v>-11462.83</v>
      </c>
    </row>
    <row r="20" spans="1:6" s="19" customFormat="1" ht="25.5" x14ac:dyDescent="0.25">
      <c r="A20" s="24" t="s">
        <v>32</v>
      </c>
      <c r="B20" s="25" t="s">
        <v>33</v>
      </c>
      <c r="C20" s="26">
        <v>0</v>
      </c>
      <c r="D20" s="13">
        <v>-20.61</v>
      </c>
      <c r="E20" s="26" t="e">
        <f t="shared" si="0"/>
        <v>#DIV/0!</v>
      </c>
      <c r="F20" s="56">
        <f t="shared" si="1"/>
        <v>-20.61</v>
      </c>
    </row>
    <row r="21" spans="1:6" s="19" customFormat="1" x14ac:dyDescent="0.25">
      <c r="A21" s="21" t="s">
        <v>34</v>
      </c>
      <c r="B21" s="28" t="s">
        <v>35</v>
      </c>
      <c r="C21" s="23">
        <f>SUM(C22:C23)</f>
        <v>8</v>
      </c>
      <c r="D21" s="23">
        <f t="shared" ref="D21" si="6">SUM(D22:D23)</f>
        <v>25.52</v>
      </c>
      <c r="E21" s="26">
        <f t="shared" si="0"/>
        <v>319</v>
      </c>
      <c r="F21" s="56">
        <f t="shared" si="1"/>
        <v>17.52</v>
      </c>
    </row>
    <row r="22" spans="1:6" x14ac:dyDescent="0.25">
      <c r="A22" s="24" t="s">
        <v>36</v>
      </c>
      <c r="B22" s="25" t="s">
        <v>35</v>
      </c>
      <c r="C22" s="26">
        <v>8</v>
      </c>
      <c r="D22" s="34">
        <v>25.52</v>
      </c>
      <c r="E22" s="26">
        <f t="shared" si="0"/>
        <v>319</v>
      </c>
      <c r="F22" s="56">
        <f t="shared" si="1"/>
        <v>17.52</v>
      </c>
    </row>
    <row r="23" spans="1:6" ht="25.5" x14ac:dyDescent="0.25">
      <c r="A23" s="24" t="s">
        <v>37</v>
      </c>
      <c r="B23" s="25" t="s">
        <v>38</v>
      </c>
      <c r="C23" s="26">
        <v>0</v>
      </c>
      <c r="D23" s="34">
        <v>0</v>
      </c>
      <c r="E23" s="26" t="e">
        <f t="shared" si="0"/>
        <v>#DIV/0!</v>
      </c>
      <c r="F23" s="56">
        <f t="shared" si="1"/>
        <v>0</v>
      </c>
    </row>
    <row r="24" spans="1:6" ht="25.5" x14ac:dyDescent="0.25">
      <c r="A24" s="21" t="s">
        <v>39</v>
      </c>
      <c r="B24" s="28" t="s">
        <v>40</v>
      </c>
      <c r="C24" s="22">
        <f>SUM(C25)</f>
        <v>1629</v>
      </c>
      <c r="D24" s="22">
        <f>SUM(D25)</f>
        <v>946.3</v>
      </c>
      <c r="E24" s="26">
        <f t="shared" si="0"/>
        <v>58.090853284223442</v>
      </c>
      <c r="F24" s="56">
        <f t="shared" si="1"/>
        <v>-682.7</v>
      </c>
    </row>
    <row r="25" spans="1:6" ht="25.5" x14ac:dyDescent="0.25">
      <c r="A25" s="24" t="s">
        <v>41</v>
      </c>
      <c r="B25" s="25" t="s">
        <v>42</v>
      </c>
      <c r="C25" s="26">
        <v>1629</v>
      </c>
      <c r="D25" s="13">
        <v>946.3</v>
      </c>
      <c r="E25" s="26">
        <f t="shared" si="0"/>
        <v>58.090853284223442</v>
      </c>
      <c r="F25" s="56">
        <f t="shared" si="1"/>
        <v>-682.7</v>
      </c>
    </row>
    <row r="26" spans="1:6" x14ac:dyDescent="0.25">
      <c r="A26" s="15" t="s">
        <v>43</v>
      </c>
      <c r="B26" s="17" t="s">
        <v>44</v>
      </c>
      <c r="C26" s="22">
        <f>SUM(C27+C29)</f>
        <v>71640.83</v>
      </c>
      <c r="D26" s="22">
        <f t="shared" ref="D26" si="7">SUM(D27+D29)</f>
        <v>25954.719999999998</v>
      </c>
      <c r="E26" s="26">
        <f t="shared" si="0"/>
        <v>36.228949329593192</v>
      </c>
      <c r="F26" s="56">
        <f t="shared" si="1"/>
        <v>-45686.11</v>
      </c>
    </row>
    <row r="27" spans="1:6" x14ac:dyDescent="0.25">
      <c r="A27" s="21" t="s">
        <v>45</v>
      </c>
      <c r="B27" s="28" t="s">
        <v>46</v>
      </c>
      <c r="C27" s="22">
        <f>SUM(C28)</f>
        <v>12131</v>
      </c>
      <c r="D27" s="22">
        <f t="shared" ref="D27" si="8">SUM(D28)</f>
        <v>917.91</v>
      </c>
      <c r="E27" s="26">
        <f t="shared" si="0"/>
        <v>7.5666474321984989</v>
      </c>
      <c r="F27" s="56">
        <f t="shared" si="1"/>
        <v>-11213.09</v>
      </c>
    </row>
    <row r="28" spans="1:6" ht="38.25" x14ac:dyDescent="0.25">
      <c r="A28" s="24" t="s">
        <v>47</v>
      </c>
      <c r="B28" s="25" t="s">
        <v>48</v>
      </c>
      <c r="C28" s="26">
        <v>12131</v>
      </c>
      <c r="D28" s="13">
        <v>917.91</v>
      </c>
      <c r="E28" s="26">
        <f t="shared" si="0"/>
        <v>7.5666474321984989</v>
      </c>
      <c r="F28" s="56">
        <f t="shared" si="1"/>
        <v>-11213.09</v>
      </c>
    </row>
    <row r="29" spans="1:6" x14ac:dyDescent="0.25">
      <c r="A29" s="15" t="s">
        <v>49</v>
      </c>
      <c r="B29" s="17" t="s">
        <v>50</v>
      </c>
      <c r="C29" s="23">
        <f>SUM(C30:C31)</f>
        <v>59509.83</v>
      </c>
      <c r="D29" s="23">
        <f>SUM(D30:D31)</f>
        <v>25036.809999999998</v>
      </c>
      <c r="E29" s="26">
        <f t="shared" si="0"/>
        <v>42.071721596247201</v>
      </c>
      <c r="F29" s="56">
        <f t="shared" si="1"/>
        <v>-34473.020000000004</v>
      </c>
    </row>
    <row r="30" spans="1:6" ht="25.5" x14ac:dyDescent="0.25">
      <c r="A30" s="24" t="s">
        <v>193</v>
      </c>
      <c r="B30" s="25" t="s">
        <v>194</v>
      </c>
      <c r="C30" s="26">
        <f>54631.23+551.6</f>
        <v>55182.83</v>
      </c>
      <c r="D30" s="13">
        <v>23073.919999999998</v>
      </c>
      <c r="E30" s="26">
        <f t="shared" si="0"/>
        <v>41.813585856325233</v>
      </c>
      <c r="F30" s="56">
        <f t="shared" si="1"/>
        <v>-32108.910000000003</v>
      </c>
    </row>
    <row r="31" spans="1:6" ht="25.5" x14ac:dyDescent="0.25">
      <c r="A31" s="24" t="s">
        <v>196</v>
      </c>
      <c r="B31" s="25" t="s">
        <v>195</v>
      </c>
      <c r="C31" s="26">
        <v>4327</v>
      </c>
      <c r="D31" s="13">
        <v>1962.89</v>
      </c>
      <c r="E31" s="26">
        <f t="shared" si="0"/>
        <v>45.363762422001393</v>
      </c>
      <c r="F31" s="56">
        <f t="shared" si="1"/>
        <v>-2364.1099999999997</v>
      </c>
    </row>
    <row r="32" spans="1:6" x14ac:dyDescent="0.25">
      <c r="A32" s="21" t="s">
        <v>51</v>
      </c>
      <c r="B32" s="28" t="s">
        <v>52</v>
      </c>
      <c r="C32" s="22">
        <f>SUM(C33:C34)</f>
        <v>7433</v>
      </c>
      <c r="D32" s="22">
        <f>SUM(D33:D34)</f>
        <v>2131.96</v>
      </c>
      <c r="E32" s="26">
        <f t="shared" si="0"/>
        <v>28.682362437777481</v>
      </c>
      <c r="F32" s="56">
        <f t="shared" si="1"/>
        <v>-5301.04</v>
      </c>
    </row>
    <row r="33" spans="1:6" ht="38.25" x14ac:dyDescent="0.25">
      <c r="A33" s="24" t="s">
        <v>53</v>
      </c>
      <c r="B33" s="25" t="s">
        <v>54</v>
      </c>
      <c r="C33" s="26">
        <v>7433</v>
      </c>
      <c r="D33" s="13">
        <v>2091.96</v>
      </c>
      <c r="E33" s="26">
        <f t="shared" si="0"/>
        <v>28.144221713978208</v>
      </c>
      <c r="F33" s="56">
        <f t="shared" si="1"/>
        <v>-5341.04</v>
      </c>
    </row>
    <row r="34" spans="1:6" ht="25.5" x14ac:dyDescent="0.25">
      <c r="A34" s="24" t="s">
        <v>210</v>
      </c>
      <c r="B34" s="25" t="s">
        <v>211</v>
      </c>
      <c r="C34" s="26">
        <v>0</v>
      </c>
      <c r="D34" s="34">
        <v>40</v>
      </c>
      <c r="E34" s="26"/>
      <c r="F34" s="56">
        <f t="shared" si="1"/>
        <v>40</v>
      </c>
    </row>
    <row r="35" spans="1:6" ht="25.5" x14ac:dyDescent="0.25">
      <c r="A35" s="28" t="s">
        <v>55</v>
      </c>
      <c r="B35" s="28" t="s">
        <v>244</v>
      </c>
      <c r="C35" s="22">
        <f>SUM(C36)</f>
        <v>0</v>
      </c>
      <c r="D35" s="22">
        <f>SUM(D36)</f>
        <v>0.16</v>
      </c>
      <c r="E35" s="26"/>
      <c r="F35" s="56">
        <f t="shared" si="1"/>
        <v>0.16</v>
      </c>
    </row>
    <row r="36" spans="1:6" ht="25.5" x14ac:dyDescent="0.25">
      <c r="A36" s="25" t="s">
        <v>56</v>
      </c>
      <c r="B36" s="25" t="s">
        <v>57</v>
      </c>
      <c r="C36" s="26">
        <v>0</v>
      </c>
      <c r="D36" s="13">
        <v>0.16</v>
      </c>
      <c r="E36" s="26"/>
      <c r="F36" s="56">
        <f t="shared" si="1"/>
        <v>0.16</v>
      </c>
    </row>
    <row r="37" spans="1:6" ht="25.5" x14ac:dyDescent="0.25">
      <c r="A37" s="21" t="s">
        <v>58</v>
      </c>
      <c r="B37" s="6" t="s">
        <v>59</v>
      </c>
      <c r="C37" s="22">
        <f>SUM(C38)</f>
        <v>34424</v>
      </c>
      <c r="D37" s="22">
        <f t="shared" ref="D37" si="9">SUM(D38)</f>
        <v>10770.73</v>
      </c>
      <c r="E37" s="26">
        <f t="shared" si="0"/>
        <v>31.288432488961188</v>
      </c>
      <c r="F37" s="56">
        <f t="shared" si="1"/>
        <v>-23653.27</v>
      </c>
    </row>
    <row r="38" spans="1:6" ht="63.75" x14ac:dyDescent="0.25">
      <c r="A38" s="21" t="s">
        <v>60</v>
      </c>
      <c r="B38" s="67" t="s">
        <v>61</v>
      </c>
      <c r="C38" s="22">
        <f>SUM(C39+C42+C43)</f>
        <v>34424</v>
      </c>
      <c r="D38" s="22">
        <f t="shared" ref="D38" si="10">SUM(D39+D42+D43)</f>
        <v>10770.73</v>
      </c>
      <c r="E38" s="26">
        <f t="shared" si="0"/>
        <v>31.288432488961188</v>
      </c>
      <c r="F38" s="56">
        <f t="shared" si="1"/>
        <v>-23653.27</v>
      </c>
    </row>
    <row r="39" spans="1:6" ht="51" x14ac:dyDescent="0.25">
      <c r="A39" s="21" t="s">
        <v>62</v>
      </c>
      <c r="B39" s="28" t="s">
        <v>63</v>
      </c>
      <c r="C39" s="61">
        <f>SUM(C40:C41)</f>
        <v>25292</v>
      </c>
      <c r="D39" s="61">
        <f>SUM(D40:D41)</f>
        <v>8131.43</v>
      </c>
      <c r="E39" s="26">
        <f t="shared" si="0"/>
        <v>32.150205598608252</v>
      </c>
      <c r="F39" s="56">
        <f t="shared" si="1"/>
        <v>-17160.57</v>
      </c>
    </row>
    <row r="40" spans="1:6" ht="66" customHeight="1" x14ac:dyDescent="0.25">
      <c r="A40" s="24" t="s">
        <v>184</v>
      </c>
      <c r="B40" s="66" t="s">
        <v>189</v>
      </c>
      <c r="C40" s="26">
        <v>22712</v>
      </c>
      <c r="D40" s="34">
        <v>7346.29</v>
      </c>
      <c r="E40" s="26">
        <f t="shared" si="0"/>
        <v>32.345412116942583</v>
      </c>
      <c r="F40" s="56">
        <f t="shared" si="1"/>
        <v>-15365.71</v>
      </c>
    </row>
    <row r="41" spans="1:6" ht="76.5" x14ac:dyDescent="0.25">
      <c r="A41" s="24" t="s">
        <v>185</v>
      </c>
      <c r="B41" s="66" t="s">
        <v>190</v>
      </c>
      <c r="C41" s="26">
        <v>2580</v>
      </c>
      <c r="D41" s="34">
        <v>785.14</v>
      </c>
      <c r="E41" s="26">
        <f t="shared" si="0"/>
        <v>30.431782945736437</v>
      </c>
      <c r="F41" s="56">
        <f t="shared" si="1"/>
        <v>-1794.8600000000001</v>
      </c>
    </row>
    <row r="42" spans="1:6" ht="63.75" x14ac:dyDescent="0.25">
      <c r="A42" s="24" t="s">
        <v>186</v>
      </c>
      <c r="B42" s="35" t="s">
        <v>191</v>
      </c>
      <c r="C42" s="26">
        <v>22</v>
      </c>
      <c r="D42" s="34">
        <v>0</v>
      </c>
      <c r="E42" s="26">
        <f t="shared" si="0"/>
        <v>0</v>
      </c>
      <c r="F42" s="56">
        <f t="shared" si="1"/>
        <v>-22</v>
      </c>
    </row>
    <row r="43" spans="1:6" ht="26.25" x14ac:dyDescent="0.25">
      <c r="A43" s="21" t="s">
        <v>64</v>
      </c>
      <c r="B43" s="11" t="s">
        <v>65</v>
      </c>
      <c r="C43" s="22">
        <f>SUM(C44:C46)</f>
        <v>9110</v>
      </c>
      <c r="D43" s="22">
        <f t="shared" ref="D43" si="11">SUM(D44:D46)</f>
        <v>2639.3</v>
      </c>
      <c r="E43" s="26">
        <f t="shared" si="0"/>
        <v>28.971459934138309</v>
      </c>
      <c r="F43" s="56">
        <f t="shared" si="1"/>
        <v>-6470.7</v>
      </c>
    </row>
    <row r="44" spans="1:6" ht="63.75" x14ac:dyDescent="0.25">
      <c r="A44" s="24" t="s">
        <v>66</v>
      </c>
      <c r="B44" s="35" t="s">
        <v>197</v>
      </c>
      <c r="C44" s="26">
        <v>4129</v>
      </c>
      <c r="D44" s="13">
        <v>1998.6</v>
      </c>
      <c r="E44" s="26">
        <f t="shared" si="0"/>
        <v>48.403971906030513</v>
      </c>
      <c r="F44" s="56">
        <f t="shared" si="1"/>
        <v>-2130.4</v>
      </c>
    </row>
    <row r="45" spans="1:6" ht="51" x14ac:dyDescent="0.25">
      <c r="A45" s="24" t="s">
        <v>67</v>
      </c>
      <c r="B45" s="66" t="s">
        <v>198</v>
      </c>
      <c r="C45" s="26">
        <v>3978</v>
      </c>
      <c r="D45" s="13">
        <v>405.03</v>
      </c>
      <c r="E45" s="26">
        <f t="shared" si="0"/>
        <v>10.181749622926093</v>
      </c>
      <c r="F45" s="56">
        <f t="shared" si="1"/>
        <v>-3572.9700000000003</v>
      </c>
    </row>
    <row r="46" spans="1:6" ht="38.25" x14ac:dyDescent="0.25">
      <c r="A46" s="24" t="s">
        <v>68</v>
      </c>
      <c r="B46" s="35" t="s">
        <v>199</v>
      </c>
      <c r="C46" s="26">
        <v>1003</v>
      </c>
      <c r="D46" s="13">
        <v>235.67</v>
      </c>
      <c r="E46" s="26">
        <f t="shared" si="0"/>
        <v>23.496510468594217</v>
      </c>
      <c r="F46" s="56">
        <f t="shared" si="1"/>
        <v>-767.33</v>
      </c>
    </row>
    <row r="47" spans="1:6" x14ac:dyDescent="0.25">
      <c r="A47" s="21" t="s">
        <v>69</v>
      </c>
      <c r="B47" s="6" t="s">
        <v>70</v>
      </c>
      <c r="C47" s="22">
        <f>SUM(C48)</f>
        <v>954</v>
      </c>
      <c r="D47" s="22">
        <f t="shared" ref="D47" si="12">SUM(D48)</f>
        <v>560.9</v>
      </c>
      <c r="E47" s="26">
        <f t="shared" si="0"/>
        <v>58.794549266247373</v>
      </c>
      <c r="F47" s="56">
        <f t="shared" si="1"/>
        <v>-393.1</v>
      </c>
    </row>
    <row r="48" spans="1:6" x14ac:dyDescent="0.25">
      <c r="A48" s="21" t="s">
        <v>71</v>
      </c>
      <c r="B48" s="28" t="s">
        <v>72</v>
      </c>
      <c r="C48" s="22">
        <f>SUM(C49:C52)</f>
        <v>954</v>
      </c>
      <c r="D48" s="22">
        <f>SUM(D49:D52)</f>
        <v>560.9</v>
      </c>
      <c r="E48" s="26">
        <f t="shared" si="0"/>
        <v>58.794549266247373</v>
      </c>
      <c r="F48" s="56">
        <f t="shared" si="1"/>
        <v>-393.1</v>
      </c>
    </row>
    <row r="49" spans="1:6" ht="25.5" x14ac:dyDescent="0.25">
      <c r="A49" s="24" t="s">
        <v>73</v>
      </c>
      <c r="B49" s="25" t="s">
        <v>74</v>
      </c>
      <c r="C49" s="7">
        <v>322</v>
      </c>
      <c r="D49" s="13">
        <v>170.07</v>
      </c>
      <c r="E49" s="26">
        <f t="shared" si="0"/>
        <v>52.816770186335404</v>
      </c>
      <c r="F49" s="56">
        <f t="shared" si="1"/>
        <v>-151.93</v>
      </c>
    </row>
    <row r="50" spans="1:6" ht="25.5" x14ac:dyDescent="0.25">
      <c r="A50" s="24" t="s">
        <v>75</v>
      </c>
      <c r="B50" s="25" t="s">
        <v>76</v>
      </c>
      <c r="C50" s="7">
        <v>34</v>
      </c>
      <c r="D50" s="13">
        <v>13.11</v>
      </c>
      <c r="E50" s="26">
        <f t="shared" si="0"/>
        <v>38.558823529411761</v>
      </c>
      <c r="F50" s="56">
        <f t="shared" si="1"/>
        <v>-20.89</v>
      </c>
    </row>
    <row r="51" spans="1:6" x14ac:dyDescent="0.25">
      <c r="A51" s="24" t="s">
        <v>77</v>
      </c>
      <c r="B51" s="25" t="s">
        <v>78</v>
      </c>
      <c r="C51" s="7">
        <v>51</v>
      </c>
      <c r="D51" s="13">
        <v>12.39</v>
      </c>
      <c r="E51" s="26">
        <f t="shared" si="0"/>
        <v>24.294117647058826</v>
      </c>
      <c r="F51" s="56">
        <f t="shared" si="1"/>
        <v>-38.61</v>
      </c>
    </row>
    <row r="52" spans="1:6" x14ac:dyDescent="0.25">
      <c r="A52" s="24" t="s">
        <v>79</v>
      </c>
      <c r="B52" s="25" t="s">
        <v>80</v>
      </c>
      <c r="C52" s="7">
        <v>547</v>
      </c>
      <c r="D52" s="13">
        <v>365.33</v>
      </c>
      <c r="E52" s="26">
        <f t="shared" si="0"/>
        <v>66.787934186471659</v>
      </c>
      <c r="F52" s="56">
        <f t="shared" si="1"/>
        <v>-181.67000000000002</v>
      </c>
    </row>
    <row r="53" spans="1:6" ht="25.5" x14ac:dyDescent="0.25">
      <c r="A53" s="21" t="s">
        <v>81</v>
      </c>
      <c r="B53" s="28" t="s">
        <v>82</v>
      </c>
      <c r="C53" s="22">
        <f>SUM(C54+C57)</f>
        <v>293.3</v>
      </c>
      <c r="D53" s="22">
        <f>SUM(D54+D57)</f>
        <v>389.95000000000005</v>
      </c>
      <c r="E53" s="26">
        <f t="shared" si="0"/>
        <v>132.95260825093763</v>
      </c>
      <c r="F53" s="56">
        <f t="shared" si="1"/>
        <v>96.650000000000034</v>
      </c>
    </row>
    <row r="54" spans="1:6" x14ac:dyDescent="0.25">
      <c r="A54" s="21" t="s">
        <v>83</v>
      </c>
      <c r="B54" s="28" t="s">
        <v>84</v>
      </c>
      <c r="C54" s="22">
        <f>SUM(C55:C55)</f>
        <v>263.3</v>
      </c>
      <c r="D54" s="22">
        <f>SUM(D55:D55)</f>
        <v>194.2</v>
      </c>
      <c r="E54" s="26">
        <f t="shared" si="0"/>
        <v>73.756171667299654</v>
      </c>
      <c r="F54" s="56">
        <f t="shared" si="1"/>
        <v>-69.100000000000023</v>
      </c>
    </row>
    <row r="55" spans="1:6" x14ac:dyDescent="0.25">
      <c r="A55" s="21" t="s">
        <v>85</v>
      </c>
      <c r="B55" s="28" t="s">
        <v>86</v>
      </c>
      <c r="C55" s="22">
        <f>SUM(C56:C56)</f>
        <v>263.3</v>
      </c>
      <c r="D55" s="22">
        <f>SUM(D56:D56)</f>
        <v>194.2</v>
      </c>
      <c r="E55" s="26">
        <f t="shared" si="0"/>
        <v>73.756171667299654</v>
      </c>
      <c r="F55" s="56">
        <f t="shared" si="1"/>
        <v>-69.100000000000023</v>
      </c>
    </row>
    <row r="56" spans="1:6" ht="38.25" x14ac:dyDescent="0.25">
      <c r="A56" s="24" t="s">
        <v>87</v>
      </c>
      <c r="B56" s="35" t="s">
        <v>200</v>
      </c>
      <c r="C56" s="26">
        <v>263.3</v>
      </c>
      <c r="D56" s="13">
        <v>194.2</v>
      </c>
      <c r="E56" s="26">
        <f t="shared" si="0"/>
        <v>73.756171667299654</v>
      </c>
      <c r="F56" s="56">
        <f t="shared" si="1"/>
        <v>-69.100000000000023</v>
      </c>
    </row>
    <row r="57" spans="1:6" x14ac:dyDescent="0.25">
      <c r="A57" s="21" t="s">
        <v>89</v>
      </c>
      <c r="B57" s="28" t="s">
        <v>90</v>
      </c>
      <c r="C57" s="22">
        <f>SUM(C58+C59)</f>
        <v>30</v>
      </c>
      <c r="D57" s="22">
        <f t="shared" ref="D57" si="13">SUM(D58+D59)</f>
        <v>195.75000000000003</v>
      </c>
      <c r="E57" s="26">
        <f t="shared" si="0"/>
        <v>652.50000000000011</v>
      </c>
      <c r="F57" s="56">
        <f t="shared" si="1"/>
        <v>165.75000000000003</v>
      </c>
    </row>
    <row r="58" spans="1:6" ht="25.5" x14ac:dyDescent="0.25">
      <c r="A58" s="24" t="s">
        <v>91</v>
      </c>
      <c r="B58" s="25" t="s">
        <v>245</v>
      </c>
      <c r="C58" s="26"/>
      <c r="D58" s="13">
        <v>6.05</v>
      </c>
      <c r="E58" s="26" t="e">
        <f t="shared" si="0"/>
        <v>#DIV/0!</v>
      </c>
      <c r="F58" s="56">
        <f t="shared" si="1"/>
        <v>6.05</v>
      </c>
    </row>
    <row r="59" spans="1:6" ht="25.5" x14ac:dyDescent="0.25">
      <c r="A59" s="21" t="s">
        <v>92</v>
      </c>
      <c r="B59" s="28" t="s">
        <v>93</v>
      </c>
      <c r="C59" s="22">
        <f>SUM(C60:C61)</f>
        <v>30</v>
      </c>
      <c r="D59" s="22">
        <f>SUM(D60:D61)</f>
        <v>189.70000000000002</v>
      </c>
      <c r="E59" s="26">
        <f t="shared" si="0"/>
        <v>632.33333333333337</v>
      </c>
      <c r="F59" s="56">
        <f t="shared" si="1"/>
        <v>159.70000000000002</v>
      </c>
    </row>
    <row r="60" spans="1:6" ht="25.5" x14ac:dyDescent="0.25">
      <c r="A60" s="24" t="s">
        <v>94</v>
      </c>
      <c r="B60" s="36" t="s">
        <v>201</v>
      </c>
      <c r="C60" s="26">
        <v>30</v>
      </c>
      <c r="D60" s="26">
        <v>189.15</v>
      </c>
      <c r="E60" s="26">
        <f t="shared" si="0"/>
        <v>630.50000000000011</v>
      </c>
      <c r="F60" s="56">
        <f t="shared" si="1"/>
        <v>159.15</v>
      </c>
    </row>
    <row r="61" spans="1:6" ht="25.5" x14ac:dyDescent="0.25">
      <c r="A61" s="24" t="s">
        <v>95</v>
      </c>
      <c r="B61" s="36" t="s">
        <v>201</v>
      </c>
      <c r="C61" s="26">
        <v>0</v>
      </c>
      <c r="D61" s="26">
        <v>0.55000000000000004</v>
      </c>
      <c r="E61" s="26" t="e">
        <f t="shared" si="0"/>
        <v>#DIV/0!</v>
      </c>
      <c r="F61" s="56">
        <f t="shared" si="1"/>
        <v>0.55000000000000004</v>
      </c>
    </row>
    <row r="62" spans="1:6" ht="25.5" x14ac:dyDescent="0.25">
      <c r="A62" s="21" t="s">
        <v>96</v>
      </c>
      <c r="B62" s="28" t="s">
        <v>97</v>
      </c>
      <c r="C62" s="22">
        <f>SUM(C68+C65+C63)</f>
        <v>5470</v>
      </c>
      <c r="D62" s="22">
        <f>SUM(D68+D65+D63)</f>
        <v>1865.6100000000004</v>
      </c>
      <c r="E62" s="26">
        <f t="shared" si="0"/>
        <v>34.106215722120666</v>
      </c>
      <c r="F62" s="56">
        <f t="shared" si="1"/>
        <v>-3604.3899999999994</v>
      </c>
    </row>
    <row r="63" spans="1:6" x14ac:dyDescent="0.25">
      <c r="A63" s="24" t="s">
        <v>98</v>
      </c>
      <c r="B63" s="28" t="s">
        <v>99</v>
      </c>
      <c r="C63" s="22">
        <f>SUM(C64)</f>
        <v>65</v>
      </c>
      <c r="D63" s="22">
        <f t="shared" ref="D63" si="14">SUM(D64)</f>
        <v>26.66</v>
      </c>
      <c r="E63" s="26">
        <f t="shared" si="0"/>
        <v>41.015384615384612</v>
      </c>
      <c r="F63" s="56">
        <f t="shared" si="1"/>
        <v>-38.340000000000003</v>
      </c>
    </row>
    <row r="64" spans="1:6" ht="25.5" x14ac:dyDescent="0.25">
      <c r="A64" s="24" t="s">
        <v>100</v>
      </c>
      <c r="B64" s="25" t="s">
        <v>101</v>
      </c>
      <c r="C64" s="26">
        <v>65</v>
      </c>
      <c r="D64" s="13">
        <v>26.66</v>
      </c>
      <c r="E64" s="26">
        <f t="shared" si="0"/>
        <v>41.015384615384612</v>
      </c>
      <c r="F64" s="56">
        <f t="shared" si="1"/>
        <v>-38.340000000000003</v>
      </c>
    </row>
    <row r="65" spans="1:6" ht="63.75" x14ac:dyDescent="0.25">
      <c r="A65" s="21" t="s">
        <v>187</v>
      </c>
      <c r="B65" s="68" t="s">
        <v>202</v>
      </c>
      <c r="C65" s="22">
        <f>SUM(C66:C67)</f>
        <v>4205</v>
      </c>
      <c r="D65" s="22">
        <f t="shared" ref="D65" si="15">SUM(D66:D67)</f>
        <v>1126.5900000000001</v>
      </c>
      <c r="E65" s="26">
        <f t="shared" si="0"/>
        <v>26.791676575505353</v>
      </c>
      <c r="F65" s="56">
        <f t="shared" si="1"/>
        <v>-3078.41</v>
      </c>
    </row>
    <row r="66" spans="1:6" ht="76.5" x14ac:dyDescent="0.25">
      <c r="A66" s="24" t="s">
        <v>102</v>
      </c>
      <c r="B66" s="37" t="s">
        <v>203</v>
      </c>
      <c r="C66" s="26">
        <v>4100</v>
      </c>
      <c r="D66" s="13">
        <v>1057.1400000000001</v>
      </c>
      <c r="E66" s="26">
        <f t="shared" si="0"/>
        <v>25.783902439024391</v>
      </c>
      <c r="F66" s="56">
        <f t="shared" si="1"/>
        <v>-3042.8599999999997</v>
      </c>
    </row>
    <row r="67" spans="1:6" ht="76.5" x14ac:dyDescent="0.25">
      <c r="A67" s="24" t="s">
        <v>103</v>
      </c>
      <c r="B67" s="37" t="s">
        <v>204</v>
      </c>
      <c r="C67" s="26">
        <v>105</v>
      </c>
      <c r="D67" s="13">
        <v>69.45</v>
      </c>
      <c r="E67" s="26">
        <f t="shared" si="0"/>
        <v>66.142857142857153</v>
      </c>
      <c r="F67" s="56">
        <f t="shared" si="1"/>
        <v>-35.549999999999997</v>
      </c>
    </row>
    <row r="68" spans="1:6" ht="25.5" x14ac:dyDescent="0.25">
      <c r="A68" s="21" t="s">
        <v>104</v>
      </c>
      <c r="B68" s="28" t="s">
        <v>105</v>
      </c>
      <c r="C68" s="22">
        <f>SUM(C69)</f>
        <v>1200</v>
      </c>
      <c r="D68" s="22">
        <f>SUM(D69)</f>
        <v>712.36</v>
      </c>
      <c r="E68" s="26">
        <f t="shared" si="0"/>
        <v>59.363333333333337</v>
      </c>
      <c r="F68" s="56">
        <f t="shared" ref="F68:F131" si="16">D68-C68</f>
        <v>-487.64</v>
      </c>
    </row>
    <row r="69" spans="1:6" ht="38.25" x14ac:dyDescent="0.25">
      <c r="A69" s="24" t="s">
        <v>106</v>
      </c>
      <c r="B69" s="25" t="s">
        <v>107</v>
      </c>
      <c r="C69" s="26">
        <v>1200</v>
      </c>
      <c r="D69" s="34">
        <v>712.36</v>
      </c>
      <c r="E69" s="26">
        <f t="shared" ref="E69:E132" si="17">D69/C69*100</f>
        <v>59.363333333333337</v>
      </c>
      <c r="F69" s="56">
        <f t="shared" si="16"/>
        <v>-487.64</v>
      </c>
    </row>
    <row r="70" spans="1:6" x14ac:dyDescent="0.25">
      <c r="A70" s="21" t="s">
        <v>108</v>
      </c>
      <c r="B70" s="28" t="s">
        <v>109</v>
      </c>
      <c r="C70" s="22">
        <f>SUM(C71+C72+C73+C74+C76+C78+C87+C88+C90+C91+C92+C94+C95)</f>
        <v>3258</v>
      </c>
      <c r="D70" s="22">
        <f>SUM(D71+D72+D73+D74+D76+D78+D87+D88+D89+D90+D91+D92+D94+D95)</f>
        <v>1606.79</v>
      </c>
      <c r="E70" s="26">
        <f t="shared" si="17"/>
        <v>49.318293431553101</v>
      </c>
      <c r="F70" s="56">
        <f t="shared" si="16"/>
        <v>-1651.21</v>
      </c>
    </row>
    <row r="71" spans="1:6" ht="76.5" x14ac:dyDescent="0.25">
      <c r="A71" s="24" t="s">
        <v>110</v>
      </c>
      <c r="B71" s="25" t="s">
        <v>246</v>
      </c>
      <c r="C71" s="26">
        <v>190</v>
      </c>
      <c r="D71" s="13">
        <v>25.46</v>
      </c>
      <c r="E71" s="26">
        <f t="shared" si="17"/>
        <v>13.4</v>
      </c>
      <c r="F71" s="56">
        <f t="shared" si="16"/>
        <v>-164.54</v>
      </c>
    </row>
    <row r="72" spans="1:6" ht="38.25" x14ac:dyDescent="0.25">
      <c r="A72" s="24" t="s">
        <v>111</v>
      </c>
      <c r="B72" s="25" t="s">
        <v>112</v>
      </c>
      <c r="C72" s="26">
        <v>20</v>
      </c>
      <c r="D72" s="13">
        <v>6.23</v>
      </c>
      <c r="E72" s="26">
        <f t="shared" si="17"/>
        <v>31.15</v>
      </c>
      <c r="F72" s="56">
        <f t="shared" si="16"/>
        <v>-13.77</v>
      </c>
    </row>
    <row r="73" spans="1:6" ht="38.25" x14ac:dyDescent="0.25">
      <c r="A73" s="24" t="s">
        <v>113</v>
      </c>
      <c r="B73" s="25" t="s">
        <v>114</v>
      </c>
      <c r="C73" s="26">
        <v>100</v>
      </c>
      <c r="D73" s="34">
        <v>46.5</v>
      </c>
      <c r="E73" s="26">
        <f t="shared" si="17"/>
        <v>46.5</v>
      </c>
      <c r="F73" s="56">
        <f t="shared" si="16"/>
        <v>-53.5</v>
      </c>
    </row>
    <row r="74" spans="1:6" ht="38.25" x14ac:dyDescent="0.25">
      <c r="A74" s="21" t="s">
        <v>247</v>
      </c>
      <c r="B74" s="28" t="s">
        <v>115</v>
      </c>
      <c r="C74" s="22">
        <f>SUM(C75)</f>
        <v>50</v>
      </c>
      <c r="D74" s="22">
        <f>SUM(D75)</f>
        <v>5</v>
      </c>
      <c r="E74" s="26">
        <f t="shared" si="17"/>
        <v>10</v>
      </c>
      <c r="F74" s="56">
        <f t="shared" si="16"/>
        <v>-45</v>
      </c>
    </row>
    <row r="75" spans="1:6" ht="38.25" x14ac:dyDescent="0.25">
      <c r="A75" s="24" t="s">
        <v>116</v>
      </c>
      <c r="B75" s="38" t="s">
        <v>205</v>
      </c>
      <c r="C75" s="26">
        <v>50</v>
      </c>
      <c r="D75" s="34">
        <v>5</v>
      </c>
      <c r="E75" s="26">
        <f t="shared" si="17"/>
        <v>10</v>
      </c>
      <c r="F75" s="56">
        <f t="shared" si="16"/>
        <v>-45</v>
      </c>
    </row>
    <row r="76" spans="1:6" ht="38.25" x14ac:dyDescent="0.25">
      <c r="A76" s="21" t="s">
        <v>117</v>
      </c>
      <c r="B76" s="28" t="s">
        <v>118</v>
      </c>
      <c r="C76" s="22">
        <f>SUM(C77)</f>
        <v>2</v>
      </c>
      <c r="D76" s="22">
        <f>SUM(D77)</f>
        <v>0</v>
      </c>
      <c r="E76" s="26">
        <f t="shared" si="17"/>
        <v>0</v>
      </c>
      <c r="F76" s="56">
        <f t="shared" si="16"/>
        <v>-2</v>
      </c>
    </row>
    <row r="77" spans="1:6" ht="38.25" x14ac:dyDescent="0.25">
      <c r="A77" s="24" t="s">
        <v>119</v>
      </c>
      <c r="B77" s="25" t="s">
        <v>118</v>
      </c>
      <c r="C77" s="7">
        <v>2</v>
      </c>
      <c r="D77" s="34"/>
      <c r="E77" s="26">
        <f t="shared" si="17"/>
        <v>0</v>
      </c>
      <c r="F77" s="56">
        <f t="shared" si="16"/>
        <v>-2</v>
      </c>
    </row>
    <row r="78" spans="1:6" ht="76.5" x14ac:dyDescent="0.25">
      <c r="A78" s="21" t="s">
        <v>208</v>
      </c>
      <c r="B78" s="12" t="s">
        <v>207</v>
      </c>
      <c r="C78" s="18">
        <f>SUM(C79+C81+C85)</f>
        <v>152</v>
      </c>
      <c r="D78" s="18">
        <f>SUM(D79+D81+D85)</f>
        <v>51.9</v>
      </c>
      <c r="E78" s="26">
        <f t="shared" si="17"/>
        <v>34.14473684210526</v>
      </c>
      <c r="F78" s="56">
        <f t="shared" si="16"/>
        <v>-100.1</v>
      </c>
    </row>
    <row r="79" spans="1:6" ht="25.5" x14ac:dyDescent="0.25">
      <c r="A79" s="69" t="s">
        <v>266</v>
      </c>
      <c r="B79" s="70" t="s">
        <v>267</v>
      </c>
      <c r="C79" s="71">
        <f>SUM(C80)</f>
        <v>0</v>
      </c>
      <c r="D79" s="71">
        <f t="shared" ref="D79" si="18">SUM(D80)</f>
        <v>0</v>
      </c>
      <c r="E79" s="26"/>
      <c r="F79" s="56">
        <f t="shared" si="16"/>
        <v>0</v>
      </c>
    </row>
    <row r="80" spans="1:6" ht="25.5" x14ac:dyDescent="0.25">
      <c r="A80" s="24" t="s">
        <v>268</v>
      </c>
      <c r="B80" s="72" t="s">
        <v>267</v>
      </c>
      <c r="C80" s="18"/>
      <c r="D80" s="7">
        <v>0</v>
      </c>
      <c r="E80" s="26"/>
      <c r="F80" s="56">
        <f t="shared" si="16"/>
        <v>0</v>
      </c>
    </row>
    <row r="81" spans="1:6" ht="25.5" x14ac:dyDescent="0.25">
      <c r="A81" s="69" t="s">
        <v>269</v>
      </c>
      <c r="B81" s="73" t="s">
        <v>206</v>
      </c>
      <c r="C81" s="71">
        <f>SUM(C82:C84)</f>
        <v>5</v>
      </c>
      <c r="D81" s="71">
        <f t="shared" ref="D81" si="19">SUM(D82:D84)</f>
        <v>11.5</v>
      </c>
      <c r="E81" s="26">
        <f t="shared" si="17"/>
        <v>229.99999999999997</v>
      </c>
      <c r="F81" s="56">
        <f t="shared" si="16"/>
        <v>6.5</v>
      </c>
    </row>
    <row r="82" spans="1:6" ht="25.5" x14ac:dyDescent="0.25">
      <c r="A82" s="24" t="s">
        <v>270</v>
      </c>
      <c r="B82" s="37" t="s">
        <v>206</v>
      </c>
      <c r="C82" s="18"/>
      <c r="D82" s="7">
        <v>0</v>
      </c>
      <c r="E82" s="26"/>
      <c r="F82" s="56">
        <f t="shared" si="16"/>
        <v>0</v>
      </c>
    </row>
    <row r="83" spans="1:6" ht="25.5" x14ac:dyDescent="0.25">
      <c r="A83" s="24" t="s">
        <v>261</v>
      </c>
      <c r="B83" s="37" t="s">
        <v>206</v>
      </c>
      <c r="C83" s="7">
        <v>0</v>
      </c>
      <c r="D83" s="7">
        <v>1.5</v>
      </c>
      <c r="E83" s="26"/>
      <c r="F83" s="56">
        <f t="shared" si="16"/>
        <v>1.5</v>
      </c>
    </row>
    <row r="84" spans="1:6" ht="25.5" x14ac:dyDescent="0.25">
      <c r="A84" s="24" t="s">
        <v>188</v>
      </c>
      <c r="B84" s="37" t="s">
        <v>206</v>
      </c>
      <c r="C84" s="7">
        <v>5</v>
      </c>
      <c r="D84" s="7">
        <v>10</v>
      </c>
      <c r="E84" s="26">
        <f t="shared" si="17"/>
        <v>200</v>
      </c>
      <c r="F84" s="56">
        <f t="shared" si="16"/>
        <v>5</v>
      </c>
    </row>
    <row r="85" spans="1:6" ht="25.5" x14ac:dyDescent="0.25">
      <c r="A85" s="69" t="s">
        <v>271</v>
      </c>
      <c r="B85" s="53" t="s">
        <v>121</v>
      </c>
      <c r="C85" s="71">
        <f>SUM(C86)</f>
        <v>147</v>
      </c>
      <c r="D85" s="71">
        <f t="shared" ref="D85" si="20">SUM(D86)</f>
        <v>40.4</v>
      </c>
      <c r="E85" s="26">
        <f t="shared" si="17"/>
        <v>27.482993197278908</v>
      </c>
      <c r="F85" s="56">
        <f t="shared" si="16"/>
        <v>-106.6</v>
      </c>
    </row>
    <row r="86" spans="1:6" x14ac:dyDescent="0.25">
      <c r="A86" s="24" t="s">
        <v>120</v>
      </c>
      <c r="B86" s="25" t="s">
        <v>121</v>
      </c>
      <c r="C86" s="26">
        <v>147</v>
      </c>
      <c r="D86" s="34">
        <v>40.4</v>
      </c>
      <c r="E86" s="26">
        <f t="shared" si="17"/>
        <v>27.482993197278908</v>
      </c>
      <c r="F86" s="56">
        <f t="shared" si="16"/>
        <v>-106.6</v>
      </c>
    </row>
    <row r="87" spans="1:6" ht="38.25" x14ac:dyDescent="0.25">
      <c r="A87" s="24" t="s">
        <v>122</v>
      </c>
      <c r="B87" s="25" t="s">
        <v>123</v>
      </c>
      <c r="C87" s="26">
        <v>730</v>
      </c>
      <c r="D87" s="34">
        <v>442.1</v>
      </c>
      <c r="E87" s="26">
        <f t="shared" si="17"/>
        <v>60.561643835616444</v>
      </c>
      <c r="F87" s="56">
        <f t="shared" si="16"/>
        <v>-287.89999999999998</v>
      </c>
    </row>
    <row r="88" spans="1:6" ht="25.5" x14ac:dyDescent="0.25">
      <c r="A88" s="24" t="s">
        <v>242</v>
      </c>
      <c r="B88" s="24" t="s">
        <v>243</v>
      </c>
      <c r="C88" s="26">
        <v>0</v>
      </c>
      <c r="D88" s="34">
        <v>4.3</v>
      </c>
      <c r="E88" s="26"/>
      <c r="F88" s="56">
        <f t="shared" si="16"/>
        <v>4.3</v>
      </c>
    </row>
    <row r="89" spans="1:6" s="19" customFormat="1" ht="38.25" x14ac:dyDescent="0.25">
      <c r="A89" s="24" t="s">
        <v>289</v>
      </c>
      <c r="B89" s="24" t="s">
        <v>290</v>
      </c>
      <c r="C89" s="26">
        <v>0</v>
      </c>
      <c r="D89" s="34">
        <v>9.58</v>
      </c>
      <c r="E89" s="26"/>
      <c r="F89" s="56">
        <f t="shared" si="16"/>
        <v>9.58</v>
      </c>
    </row>
    <row r="90" spans="1:6" ht="25.5" x14ac:dyDescent="0.25">
      <c r="A90" s="24" t="s">
        <v>248</v>
      </c>
      <c r="B90" s="25" t="s">
        <v>124</v>
      </c>
      <c r="C90" s="26">
        <v>2</v>
      </c>
      <c r="D90" s="13">
        <v>0.27</v>
      </c>
      <c r="E90" s="26">
        <f t="shared" si="17"/>
        <v>13.5</v>
      </c>
      <c r="F90" s="56">
        <f t="shared" si="16"/>
        <v>-1.73</v>
      </c>
    </row>
    <row r="91" spans="1:6" ht="51" x14ac:dyDescent="0.25">
      <c r="A91" s="24" t="s">
        <v>125</v>
      </c>
      <c r="B91" s="25" t="s">
        <v>126</v>
      </c>
      <c r="C91" s="26">
        <v>25</v>
      </c>
      <c r="D91" s="13">
        <v>0</v>
      </c>
      <c r="E91" s="26">
        <f t="shared" si="17"/>
        <v>0</v>
      </c>
      <c r="F91" s="56">
        <f t="shared" si="16"/>
        <v>-25</v>
      </c>
    </row>
    <row r="92" spans="1:6" ht="51" x14ac:dyDescent="0.25">
      <c r="A92" s="21" t="s">
        <v>249</v>
      </c>
      <c r="B92" s="28" t="s">
        <v>272</v>
      </c>
      <c r="C92" s="22">
        <f>SUM(C93:C93)</f>
        <v>53</v>
      </c>
      <c r="D92" s="22">
        <f>SUM(D93:D93)</f>
        <v>82.2</v>
      </c>
      <c r="E92" s="26">
        <f t="shared" si="17"/>
        <v>155.09433962264151</v>
      </c>
      <c r="F92" s="56">
        <f t="shared" si="16"/>
        <v>29.200000000000003</v>
      </c>
    </row>
    <row r="93" spans="1:6" ht="51" x14ac:dyDescent="0.25">
      <c r="A93" s="24" t="s">
        <v>128</v>
      </c>
      <c r="B93" s="25" t="s">
        <v>272</v>
      </c>
      <c r="C93" s="26">
        <v>53</v>
      </c>
      <c r="D93" s="34">
        <v>82.2</v>
      </c>
      <c r="E93" s="26">
        <f t="shared" si="17"/>
        <v>155.09433962264151</v>
      </c>
      <c r="F93" s="56">
        <f t="shared" si="16"/>
        <v>29.200000000000003</v>
      </c>
    </row>
    <row r="94" spans="1:6" ht="38.25" x14ac:dyDescent="0.25">
      <c r="A94" s="24" t="s">
        <v>129</v>
      </c>
      <c r="B94" s="25" t="s">
        <v>130</v>
      </c>
      <c r="C94" s="26">
        <v>105</v>
      </c>
      <c r="D94" s="34">
        <v>0</v>
      </c>
      <c r="E94" s="26">
        <f t="shared" si="17"/>
        <v>0</v>
      </c>
      <c r="F94" s="56">
        <f t="shared" si="16"/>
        <v>-105</v>
      </c>
    </row>
    <row r="95" spans="1:6" ht="25.5" x14ac:dyDescent="0.25">
      <c r="A95" s="21" t="s">
        <v>131</v>
      </c>
      <c r="B95" s="28" t="s">
        <v>132</v>
      </c>
      <c r="C95" s="22">
        <f>SUM(C97:C105)</f>
        <v>1829</v>
      </c>
      <c r="D95" s="22">
        <f>SUM(D97:D105)</f>
        <v>933.24999999999989</v>
      </c>
      <c r="E95" s="26">
        <f t="shared" si="17"/>
        <v>51.025150355385449</v>
      </c>
      <c r="F95" s="56">
        <f t="shared" si="16"/>
        <v>-895.75000000000011</v>
      </c>
    </row>
    <row r="96" spans="1:6" x14ac:dyDescent="0.25">
      <c r="A96" s="24"/>
      <c r="B96" s="25" t="s">
        <v>133</v>
      </c>
      <c r="C96" s="26"/>
      <c r="D96" s="13"/>
      <c r="E96" s="26"/>
      <c r="F96" s="56">
        <f t="shared" si="16"/>
        <v>0</v>
      </c>
    </row>
    <row r="97" spans="1:6" x14ac:dyDescent="0.25">
      <c r="A97" s="24" t="s">
        <v>273</v>
      </c>
      <c r="B97" s="25"/>
      <c r="C97" s="26"/>
      <c r="D97" s="34">
        <v>2</v>
      </c>
      <c r="E97" s="26"/>
      <c r="F97" s="56">
        <f t="shared" si="16"/>
        <v>2</v>
      </c>
    </row>
    <row r="98" spans="1:6" x14ac:dyDescent="0.25">
      <c r="A98" s="24" t="s">
        <v>274</v>
      </c>
      <c r="B98" s="25"/>
      <c r="C98" s="26"/>
      <c r="D98" s="34">
        <v>0</v>
      </c>
      <c r="E98" s="26"/>
      <c r="F98" s="56">
        <f t="shared" si="16"/>
        <v>0</v>
      </c>
    </row>
    <row r="99" spans="1:6" x14ac:dyDescent="0.25">
      <c r="A99" s="24" t="s">
        <v>134</v>
      </c>
      <c r="B99" s="25"/>
      <c r="C99" s="26">
        <v>60</v>
      </c>
      <c r="D99" s="34">
        <v>16.43</v>
      </c>
      <c r="E99" s="26">
        <f t="shared" si="17"/>
        <v>27.383333333333333</v>
      </c>
      <c r="F99" s="56">
        <f t="shared" si="16"/>
        <v>-43.57</v>
      </c>
    </row>
    <row r="100" spans="1:6" x14ac:dyDescent="0.25">
      <c r="A100" s="24" t="s">
        <v>135</v>
      </c>
      <c r="B100" s="25"/>
      <c r="C100" s="26">
        <v>18</v>
      </c>
      <c r="D100" s="34">
        <v>101.32</v>
      </c>
      <c r="E100" s="26">
        <f t="shared" si="17"/>
        <v>562.88888888888891</v>
      </c>
      <c r="F100" s="56">
        <f t="shared" si="16"/>
        <v>83.32</v>
      </c>
    </row>
    <row r="101" spans="1:6" x14ac:dyDescent="0.25">
      <c r="A101" s="24" t="s">
        <v>241</v>
      </c>
      <c r="B101" s="25"/>
      <c r="C101" s="26">
        <v>0</v>
      </c>
      <c r="D101" s="34">
        <v>25</v>
      </c>
      <c r="E101" s="26"/>
      <c r="F101" s="56">
        <f t="shared" si="16"/>
        <v>25</v>
      </c>
    </row>
    <row r="102" spans="1:6" x14ac:dyDescent="0.25">
      <c r="A102" s="24" t="s">
        <v>136</v>
      </c>
      <c r="B102" s="25"/>
      <c r="C102" s="26">
        <v>55</v>
      </c>
      <c r="D102" s="34">
        <v>38.299999999999997</v>
      </c>
      <c r="E102" s="26">
        <f t="shared" si="17"/>
        <v>69.636363636363626</v>
      </c>
      <c r="F102" s="56">
        <f t="shared" si="16"/>
        <v>-16.700000000000003</v>
      </c>
    </row>
    <row r="103" spans="1:6" x14ac:dyDescent="0.25">
      <c r="A103" s="24" t="s">
        <v>212</v>
      </c>
      <c r="B103" s="25"/>
      <c r="C103" s="26">
        <v>0</v>
      </c>
      <c r="D103" s="34">
        <v>1.5</v>
      </c>
      <c r="E103" s="26"/>
      <c r="F103" s="56">
        <f t="shared" si="16"/>
        <v>1.5</v>
      </c>
    </row>
    <row r="104" spans="1:6" x14ac:dyDescent="0.25">
      <c r="A104" s="24" t="s">
        <v>137</v>
      </c>
      <c r="B104" s="25"/>
      <c r="C104" s="26">
        <v>1696</v>
      </c>
      <c r="D104" s="13">
        <v>742.8</v>
      </c>
      <c r="E104" s="26">
        <f t="shared" si="17"/>
        <v>43.797169811320749</v>
      </c>
      <c r="F104" s="56">
        <f t="shared" si="16"/>
        <v>-953.2</v>
      </c>
    </row>
    <row r="105" spans="1:6" x14ac:dyDescent="0.25">
      <c r="A105" s="24" t="s">
        <v>213</v>
      </c>
      <c r="B105" s="25"/>
      <c r="C105" s="26">
        <v>0</v>
      </c>
      <c r="D105" s="34">
        <v>5.9</v>
      </c>
      <c r="E105" s="26"/>
      <c r="F105" s="56">
        <f t="shared" si="16"/>
        <v>5.9</v>
      </c>
    </row>
    <row r="106" spans="1:6" x14ac:dyDescent="0.25">
      <c r="A106" s="28" t="s">
        <v>138</v>
      </c>
      <c r="B106" s="28" t="s">
        <v>139</v>
      </c>
      <c r="C106" s="22">
        <f>SUM(C107)</f>
        <v>0</v>
      </c>
      <c r="D106" s="22">
        <f>SUM(D107)</f>
        <v>17.89</v>
      </c>
      <c r="E106" s="26"/>
      <c r="F106" s="56">
        <f t="shared" si="16"/>
        <v>17.89</v>
      </c>
    </row>
    <row r="107" spans="1:6" x14ac:dyDescent="0.25">
      <c r="A107" s="25" t="s">
        <v>140</v>
      </c>
      <c r="B107" s="25" t="s">
        <v>141</v>
      </c>
      <c r="C107" s="26">
        <f>SUM(C108:C110)</f>
        <v>0</v>
      </c>
      <c r="D107" s="26">
        <f>SUM(D108:D110)</f>
        <v>17.89</v>
      </c>
      <c r="E107" s="26"/>
      <c r="F107" s="56">
        <f t="shared" si="16"/>
        <v>17.89</v>
      </c>
    </row>
    <row r="108" spans="1:6" x14ac:dyDescent="0.25">
      <c r="A108" s="25" t="s">
        <v>142</v>
      </c>
      <c r="B108" s="25" t="s">
        <v>141</v>
      </c>
      <c r="C108" s="26">
        <v>0</v>
      </c>
      <c r="D108" s="34">
        <v>0.4</v>
      </c>
      <c r="E108" s="26"/>
      <c r="F108" s="56">
        <f t="shared" si="16"/>
        <v>0.4</v>
      </c>
    </row>
    <row r="109" spans="1:6" x14ac:dyDescent="0.25">
      <c r="A109" s="25" t="s">
        <v>143</v>
      </c>
      <c r="B109" s="25" t="s">
        <v>141</v>
      </c>
      <c r="C109" s="26">
        <v>0</v>
      </c>
      <c r="D109" s="34">
        <v>10.42</v>
      </c>
      <c r="E109" s="26"/>
      <c r="F109" s="56">
        <f t="shared" si="16"/>
        <v>10.42</v>
      </c>
    </row>
    <row r="110" spans="1:6" x14ac:dyDescent="0.25">
      <c r="A110" s="25" t="s">
        <v>146</v>
      </c>
      <c r="B110" s="25" t="s">
        <v>141</v>
      </c>
      <c r="C110" s="26">
        <v>0</v>
      </c>
      <c r="D110" s="34">
        <v>7.07</v>
      </c>
      <c r="E110" s="26"/>
      <c r="F110" s="56">
        <f t="shared" si="16"/>
        <v>7.07</v>
      </c>
    </row>
    <row r="111" spans="1:6" x14ac:dyDescent="0.25">
      <c r="A111" s="62" t="s">
        <v>149</v>
      </c>
      <c r="B111" s="74" t="s">
        <v>150</v>
      </c>
      <c r="C111" s="29">
        <f>SUM(C112+C156+C159+C161)</f>
        <v>726436.09999999986</v>
      </c>
      <c r="D111" s="29">
        <f>SUM(D112+D156+D159+D161)</f>
        <v>305381.07328999997</v>
      </c>
      <c r="E111" s="26">
        <f t="shared" si="17"/>
        <v>42.03825681157641</v>
      </c>
      <c r="F111" s="56">
        <f t="shared" si="16"/>
        <v>-421055.02670999989</v>
      </c>
    </row>
    <row r="112" spans="1:6" ht="25.5" x14ac:dyDescent="0.25">
      <c r="A112" s="24" t="s">
        <v>151</v>
      </c>
      <c r="B112" s="21" t="s">
        <v>152</v>
      </c>
      <c r="C112" s="23">
        <f>SUM(C113+C115+C137+C149)</f>
        <v>725936.09999999986</v>
      </c>
      <c r="D112" s="23">
        <f>SUM(D113+D115+D137+D149)</f>
        <v>307410.66399999999</v>
      </c>
      <c r="E112" s="26">
        <f t="shared" si="17"/>
        <v>42.346793884475517</v>
      </c>
      <c r="F112" s="56">
        <f t="shared" si="16"/>
        <v>-418525.43599999987</v>
      </c>
    </row>
    <row r="113" spans="1:6" x14ac:dyDescent="0.25">
      <c r="A113" s="30" t="s">
        <v>153</v>
      </c>
      <c r="B113" s="21" t="s">
        <v>154</v>
      </c>
      <c r="C113" s="31">
        <f>SUM(C114)</f>
        <v>7452</v>
      </c>
      <c r="D113" s="31">
        <f>SUM(D114)</f>
        <v>3105</v>
      </c>
      <c r="E113" s="26">
        <f t="shared" si="17"/>
        <v>41.666666666666671</v>
      </c>
      <c r="F113" s="56">
        <f t="shared" si="16"/>
        <v>-4347</v>
      </c>
    </row>
    <row r="114" spans="1:6" ht="25.5" x14ac:dyDescent="0.25">
      <c r="A114" s="20" t="s">
        <v>155</v>
      </c>
      <c r="B114" s="24" t="s">
        <v>156</v>
      </c>
      <c r="C114" s="27">
        <v>7452</v>
      </c>
      <c r="D114" s="34">
        <v>3105</v>
      </c>
      <c r="E114" s="26">
        <f t="shared" si="17"/>
        <v>41.666666666666671</v>
      </c>
      <c r="F114" s="56">
        <f t="shared" si="16"/>
        <v>-4347</v>
      </c>
    </row>
    <row r="115" spans="1:6" x14ac:dyDescent="0.25">
      <c r="A115" s="30" t="s">
        <v>157</v>
      </c>
      <c r="B115" s="21" t="s">
        <v>158</v>
      </c>
      <c r="C115" s="22">
        <f>SUM(C116+C117+C121+C122+C123+C124)</f>
        <v>335553.39999999997</v>
      </c>
      <c r="D115" s="22">
        <f>SUM(D116+D117+D121+D122+D124)</f>
        <v>126606.59999999999</v>
      </c>
      <c r="E115" s="26">
        <f t="shared" si="17"/>
        <v>37.730686084539748</v>
      </c>
      <c r="F115" s="56">
        <f t="shared" si="16"/>
        <v>-208946.8</v>
      </c>
    </row>
    <row r="116" spans="1:6" ht="38.25" x14ac:dyDescent="0.25">
      <c r="A116" s="20" t="s">
        <v>250</v>
      </c>
      <c r="B116" s="24" t="s">
        <v>251</v>
      </c>
      <c r="C116" s="26">
        <v>591.70000000000005</v>
      </c>
      <c r="D116" s="26">
        <v>591.70000000000005</v>
      </c>
      <c r="E116" s="26">
        <f t="shared" si="17"/>
        <v>100</v>
      </c>
      <c r="F116" s="56">
        <f t="shared" si="16"/>
        <v>0</v>
      </c>
    </row>
    <row r="117" spans="1:6" ht="38.25" x14ac:dyDescent="0.25">
      <c r="A117" s="30" t="s">
        <v>259</v>
      </c>
      <c r="B117" s="21" t="s">
        <v>260</v>
      </c>
      <c r="C117" s="22">
        <f>SUM(C118:C119)</f>
        <v>22924.1</v>
      </c>
      <c r="D117" s="22">
        <f t="shared" ref="D117" si="21">SUM(D118)</f>
        <v>0</v>
      </c>
      <c r="E117" s="26">
        <f t="shared" si="17"/>
        <v>0</v>
      </c>
      <c r="F117" s="56">
        <f t="shared" si="16"/>
        <v>-22924.1</v>
      </c>
    </row>
    <row r="118" spans="1:6" ht="25.5" x14ac:dyDescent="0.25">
      <c r="A118" s="20" t="s">
        <v>252</v>
      </c>
      <c r="B118" s="63" t="s">
        <v>253</v>
      </c>
      <c r="C118" s="26">
        <v>12879</v>
      </c>
      <c r="D118" s="26"/>
      <c r="E118" s="26">
        <f t="shared" si="17"/>
        <v>0</v>
      </c>
      <c r="F118" s="56">
        <f t="shared" si="16"/>
        <v>-12879</v>
      </c>
    </row>
    <row r="119" spans="1:6" s="19" customFormat="1" ht="76.5" x14ac:dyDescent="0.25">
      <c r="A119" s="20" t="s">
        <v>252</v>
      </c>
      <c r="B119" s="63" t="s">
        <v>281</v>
      </c>
      <c r="C119" s="26">
        <v>10045.1</v>
      </c>
      <c r="D119" s="26"/>
      <c r="E119" s="26">
        <f t="shared" si="17"/>
        <v>0</v>
      </c>
      <c r="F119" s="56">
        <f t="shared" si="16"/>
        <v>-10045.1</v>
      </c>
    </row>
    <row r="120" spans="1:6" ht="41.25" customHeight="1" x14ac:dyDescent="0.25">
      <c r="A120" s="44" t="s">
        <v>294</v>
      </c>
      <c r="B120" s="81" t="s">
        <v>295</v>
      </c>
      <c r="C120" s="26"/>
      <c r="D120" s="26">
        <v>953</v>
      </c>
      <c r="E120" s="26"/>
      <c r="F120" s="56">
        <f t="shared" si="16"/>
        <v>953</v>
      </c>
    </row>
    <row r="121" spans="1:6" ht="51" x14ac:dyDescent="0.25">
      <c r="A121" s="44" t="s">
        <v>224</v>
      </c>
      <c r="B121" s="64" t="s">
        <v>226</v>
      </c>
      <c r="C121" s="78">
        <v>8523.2000000000007</v>
      </c>
      <c r="D121" s="22"/>
      <c r="E121" s="26">
        <f t="shared" si="17"/>
        <v>0</v>
      </c>
      <c r="F121" s="56">
        <f t="shared" si="16"/>
        <v>-8523.2000000000007</v>
      </c>
    </row>
    <row r="122" spans="1:6" s="19" customFormat="1" ht="38.25" x14ac:dyDescent="0.25">
      <c r="A122" s="44" t="s">
        <v>225</v>
      </c>
      <c r="B122" s="64" t="s">
        <v>227</v>
      </c>
      <c r="C122" s="78">
        <v>12544.8</v>
      </c>
      <c r="D122" s="22"/>
      <c r="E122" s="26">
        <f t="shared" si="17"/>
        <v>0</v>
      </c>
      <c r="F122" s="56">
        <f t="shared" si="16"/>
        <v>-12544.8</v>
      </c>
    </row>
    <row r="123" spans="1:6" ht="38.25" x14ac:dyDescent="0.25">
      <c r="A123" s="44" t="s">
        <v>283</v>
      </c>
      <c r="B123" s="64" t="s">
        <v>284</v>
      </c>
      <c r="C123" s="78">
        <v>545.5</v>
      </c>
      <c r="D123" s="22"/>
      <c r="E123" s="26">
        <f t="shared" si="17"/>
        <v>0</v>
      </c>
      <c r="F123" s="56">
        <f t="shared" si="16"/>
        <v>-545.5</v>
      </c>
    </row>
    <row r="124" spans="1:6" x14ac:dyDescent="0.25">
      <c r="A124" s="30" t="s">
        <v>159</v>
      </c>
      <c r="B124" s="32" t="s">
        <v>160</v>
      </c>
      <c r="C124" s="22">
        <f>SUM(C131+C125+C136)</f>
        <v>290424.09999999998</v>
      </c>
      <c r="D124" s="22">
        <f>SUM(D131+D125+D136)</f>
        <v>126014.9</v>
      </c>
      <c r="E124" s="26">
        <f t="shared" si="17"/>
        <v>43.389959717530331</v>
      </c>
      <c r="F124" s="56">
        <f t="shared" si="16"/>
        <v>-164409.19999999998</v>
      </c>
    </row>
    <row r="125" spans="1:6" x14ac:dyDescent="0.25">
      <c r="A125" s="20" t="s">
        <v>228</v>
      </c>
      <c r="B125" s="65"/>
      <c r="C125" s="22">
        <f>SUM(C126:C130)</f>
        <v>1696.4</v>
      </c>
      <c r="D125" s="22">
        <f t="shared" ref="D125" si="22">SUM(D126:D130)</f>
        <v>0</v>
      </c>
      <c r="E125" s="26">
        <f t="shared" si="17"/>
        <v>0</v>
      </c>
      <c r="F125" s="56">
        <f t="shared" si="16"/>
        <v>-1696.4</v>
      </c>
    </row>
    <row r="126" spans="1:6" ht="25.5" x14ac:dyDescent="0.25">
      <c r="A126" s="20" t="s">
        <v>228</v>
      </c>
      <c r="B126" s="63" t="s">
        <v>254</v>
      </c>
      <c r="C126" s="26">
        <v>111.6</v>
      </c>
      <c r="D126" s="26"/>
      <c r="E126" s="26">
        <f t="shared" si="17"/>
        <v>0</v>
      </c>
      <c r="F126" s="56">
        <f t="shared" si="16"/>
        <v>-111.6</v>
      </c>
    </row>
    <row r="127" spans="1:6" ht="63.75" x14ac:dyDescent="0.25">
      <c r="A127" s="20" t="s">
        <v>228</v>
      </c>
      <c r="B127" s="46" t="s">
        <v>229</v>
      </c>
      <c r="C127" s="78">
        <v>148</v>
      </c>
      <c r="D127" s="22"/>
      <c r="E127" s="26">
        <f t="shared" si="17"/>
        <v>0</v>
      </c>
      <c r="F127" s="56">
        <f t="shared" si="16"/>
        <v>-148</v>
      </c>
    </row>
    <row r="128" spans="1:6" ht="51" x14ac:dyDescent="0.25">
      <c r="A128" s="20" t="s">
        <v>228</v>
      </c>
      <c r="B128" s="10" t="s">
        <v>230</v>
      </c>
      <c r="C128" s="26">
        <v>1261.3</v>
      </c>
      <c r="D128" s="22"/>
      <c r="E128" s="26">
        <f t="shared" si="17"/>
        <v>0</v>
      </c>
      <c r="F128" s="56">
        <f t="shared" si="16"/>
        <v>-1261.3</v>
      </c>
    </row>
    <row r="129" spans="1:6" ht="51" x14ac:dyDescent="0.25">
      <c r="A129" s="20" t="s">
        <v>228</v>
      </c>
      <c r="B129" s="47" t="s">
        <v>285</v>
      </c>
      <c r="C129" s="26">
        <v>28</v>
      </c>
      <c r="D129" s="22"/>
      <c r="E129" s="26">
        <f t="shared" si="17"/>
        <v>0</v>
      </c>
      <c r="F129" s="56">
        <f t="shared" si="16"/>
        <v>-28</v>
      </c>
    </row>
    <row r="130" spans="1:6" ht="51" x14ac:dyDescent="0.25">
      <c r="A130" s="20" t="s">
        <v>228</v>
      </c>
      <c r="B130" s="48" t="s">
        <v>231</v>
      </c>
      <c r="C130" s="78">
        <v>147.5</v>
      </c>
      <c r="D130" s="22"/>
      <c r="E130" s="26">
        <f t="shared" si="17"/>
        <v>0</v>
      </c>
      <c r="F130" s="56">
        <f t="shared" si="16"/>
        <v>-147.5</v>
      </c>
    </row>
    <row r="131" spans="1:6" x14ac:dyDescent="0.25">
      <c r="A131" s="20" t="s">
        <v>161</v>
      </c>
      <c r="B131" s="48"/>
      <c r="C131" s="26">
        <f>SUM(C132:C135)</f>
        <v>40811.700000000004</v>
      </c>
      <c r="D131" s="26">
        <f>SUM(D132:D135)</f>
        <v>22714.899999999998</v>
      </c>
      <c r="E131" s="26">
        <f t="shared" si="17"/>
        <v>55.657813813195709</v>
      </c>
      <c r="F131" s="56">
        <f t="shared" si="16"/>
        <v>-18096.800000000007</v>
      </c>
    </row>
    <row r="132" spans="1:6" ht="25.5" x14ac:dyDescent="0.25">
      <c r="A132" s="20" t="s">
        <v>161</v>
      </c>
      <c r="B132" s="24" t="s">
        <v>162</v>
      </c>
      <c r="C132" s="79">
        <v>29308</v>
      </c>
      <c r="D132" s="34">
        <v>11724</v>
      </c>
      <c r="E132" s="26">
        <f t="shared" si="17"/>
        <v>40.002729630135114</v>
      </c>
      <c r="F132" s="56">
        <f t="shared" ref="F132:F165" si="23">D132-C132</f>
        <v>-17584</v>
      </c>
    </row>
    <row r="133" spans="1:6" x14ac:dyDescent="0.25">
      <c r="A133" s="20" t="s">
        <v>161</v>
      </c>
      <c r="B133" s="24" t="s">
        <v>163</v>
      </c>
      <c r="C133" s="27">
        <v>10161.6</v>
      </c>
      <c r="D133" s="34">
        <v>10161.6</v>
      </c>
      <c r="E133" s="26">
        <f t="shared" ref="E133:E165" si="24">D133/C133*100</f>
        <v>100</v>
      </c>
      <c r="F133" s="56">
        <f t="shared" si="23"/>
        <v>0</v>
      </c>
    </row>
    <row r="134" spans="1:6" ht="38.25" x14ac:dyDescent="0.25">
      <c r="A134" s="20" t="s">
        <v>161</v>
      </c>
      <c r="B134" s="24" t="s">
        <v>284</v>
      </c>
      <c r="C134" s="27">
        <v>512.79999999999995</v>
      </c>
      <c r="D134" s="80"/>
      <c r="E134" s="26">
        <f t="shared" si="24"/>
        <v>0</v>
      </c>
      <c r="F134" s="56">
        <f t="shared" si="23"/>
        <v>-512.79999999999995</v>
      </c>
    </row>
    <row r="135" spans="1:6" ht="51" x14ac:dyDescent="0.25">
      <c r="A135" s="20" t="s">
        <v>161</v>
      </c>
      <c r="B135" s="49" t="s">
        <v>232</v>
      </c>
      <c r="C135" s="27">
        <v>829.3</v>
      </c>
      <c r="D135" s="34">
        <v>829.3</v>
      </c>
      <c r="E135" s="26">
        <f t="shared" si="24"/>
        <v>100</v>
      </c>
      <c r="F135" s="56">
        <f t="shared" si="23"/>
        <v>0</v>
      </c>
    </row>
    <row r="136" spans="1:6" ht="38.25" x14ac:dyDescent="0.25">
      <c r="A136" s="20" t="s">
        <v>164</v>
      </c>
      <c r="B136" s="24" t="s">
        <v>165</v>
      </c>
      <c r="C136" s="27">
        <v>247916</v>
      </c>
      <c r="D136" s="34">
        <v>103300</v>
      </c>
      <c r="E136" s="26">
        <f t="shared" si="24"/>
        <v>41.667338937382013</v>
      </c>
      <c r="F136" s="56">
        <f t="shared" si="23"/>
        <v>-144616</v>
      </c>
    </row>
    <row r="137" spans="1:6" x14ac:dyDescent="0.25">
      <c r="A137" s="30" t="s">
        <v>166</v>
      </c>
      <c r="B137" s="21" t="s">
        <v>167</v>
      </c>
      <c r="C137" s="22">
        <f>SUM(C138+C139+C140+C146)</f>
        <v>376926</v>
      </c>
      <c r="D137" s="22">
        <f t="shared" ref="D137" si="25">SUM(D138+D139+D140+D146)</f>
        <v>175541.8</v>
      </c>
      <c r="E137" s="26">
        <f t="shared" si="24"/>
        <v>46.571953115465632</v>
      </c>
      <c r="F137" s="56">
        <f t="shared" si="23"/>
        <v>-201384.2</v>
      </c>
    </row>
    <row r="138" spans="1:6" ht="25.5" x14ac:dyDescent="0.25">
      <c r="A138" s="20" t="s">
        <v>168</v>
      </c>
      <c r="B138" s="24" t="s">
        <v>169</v>
      </c>
      <c r="C138" s="27">
        <v>16007</v>
      </c>
      <c r="D138" s="34">
        <v>8531.02</v>
      </c>
      <c r="E138" s="26">
        <f t="shared" si="24"/>
        <v>53.295558193290439</v>
      </c>
      <c r="F138" s="56">
        <f t="shared" si="23"/>
        <v>-7475.98</v>
      </c>
    </row>
    <row r="139" spans="1:6" ht="25.5" x14ac:dyDescent="0.25">
      <c r="A139" s="20" t="s">
        <v>170</v>
      </c>
      <c r="B139" s="24" t="s">
        <v>171</v>
      </c>
      <c r="C139" s="27">
        <v>16722</v>
      </c>
      <c r="D139" s="34">
        <v>5419.09</v>
      </c>
      <c r="E139" s="26">
        <f t="shared" si="24"/>
        <v>32.406948929553877</v>
      </c>
      <c r="F139" s="56">
        <f t="shared" si="23"/>
        <v>-11302.91</v>
      </c>
    </row>
    <row r="140" spans="1:6" ht="27" x14ac:dyDescent="0.25">
      <c r="A140" s="30" t="s">
        <v>172</v>
      </c>
      <c r="B140" s="32" t="s">
        <v>173</v>
      </c>
      <c r="C140" s="33">
        <f>SUM(C141:C145)</f>
        <v>66087</v>
      </c>
      <c r="D140" s="33">
        <f t="shared" ref="D140" si="26">SUM(D141:D145)</f>
        <v>41933.69</v>
      </c>
      <c r="E140" s="26">
        <f t="shared" si="24"/>
        <v>63.452252334044523</v>
      </c>
      <c r="F140" s="56">
        <f t="shared" si="23"/>
        <v>-24153.309999999998</v>
      </c>
    </row>
    <row r="141" spans="1:6" ht="51" x14ac:dyDescent="0.25">
      <c r="A141" s="20" t="s">
        <v>172</v>
      </c>
      <c r="B141" s="24" t="s">
        <v>174</v>
      </c>
      <c r="C141" s="27">
        <v>227</v>
      </c>
      <c r="D141" s="34">
        <v>37.83</v>
      </c>
      <c r="E141" s="26">
        <f t="shared" si="24"/>
        <v>16.665198237885463</v>
      </c>
      <c r="F141" s="56">
        <f t="shared" si="23"/>
        <v>-189.17000000000002</v>
      </c>
    </row>
    <row r="142" spans="1:6" ht="51" x14ac:dyDescent="0.25">
      <c r="A142" s="20" t="s">
        <v>172</v>
      </c>
      <c r="B142" s="24" t="s">
        <v>175</v>
      </c>
      <c r="C142" s="27">
        <v>63980</v>
      </c>
      <c r="D142" s="34">
        <v>41207.46</v>
      </c>
      <c r="E142" s="26">
        <f t="shared" si="24"/>
        <v>64.406783369803065</v>
      </c>
      <c r="F142" s="56">
        <f t="shared" si="23"/>
        <v>-22772.54</v>
      </c>
    </row>
    <row r="143" spans="1:6" ht="51" x14ac:dyDescent="0.25">
      <c r="A143" s="20" t="s">
        <v>172</v>
      </c>
      <c r="B143" s="24" t="s">
        <v>176</v>
      </c>
      <c r="C143" s="27">
        <v>0.1</v>
      </c>
      <c r="D143" s="34">
        <v>0.1</v>
      </c>
      <c r="E143" s="26">
        <f t="shared" si="24"/>
        <v>100</v>
      </c>
      <c r="F143" s="56">
        <f t="shared" si="23"/>
        <v>0</v>
      </c>
    </row>
    <row r="144" spans="1:6" ht="25.5" x14ac:dyDescent="0.25">
      <c r="A144" s="20" t="s">
        <v>172</v>
      </c>
      <c r="B144" s="24" t="s">
        <v>177</v>
      </c>
      <c r="C144" s="27">
        <v>91.9</v>
      </c>
      <c r="D144" s="34">
        <v>91.9</v>
      </c>
      <c r="E144" s="26">
        <f t="shared" si="24"/>
        <v>100</v>
      </c>
      <c r="F144" s="56">
        <f t="shared" si="23"/>
        <v>0</v>
      </c>
    </row>
    <row r="145" spans="1:6" ht="22.5" customHeight="1" x14ac:dyDescent="0.25">
      <c r="A145" s="20" t="s">
        <v>172</v>
      </c>
      <c r="B145" s="24" t="s">
        <v>255</v>
      </c>
      <c r="C145" s="27">
        <v>1788</v>
      </c>
      <c r="D145" s="34">
        <v>596.4</v>
      </c>
      <c r="E145" s="26">
        <f t="shared" si="24"/>
        <v>33.355704697986575</v>
      </c>
      <c r="F145" s="56">
        <f t="shared" si="23"/>
        <v>-1191.5999999999999</v>
      </c>
    </row>
    <row r="146" spans="1:6" x14ac:dyDescent="0.25">
      <c r="A146" s="30" t="s">
        <v>178</v>
      </c>
      <c r="B146" s="21" t="s">
        <v>179</v>
      </c>
      <c r="C146" s="23">
        <f>SUM(C147:C148)</f>
        <v>278110</v>
      </c>
      <c r="D146" s="23">
        <f t="shared" ref="D146" si="27">SUM(D147:D148)</f>
        <v>119658</v>
      </c>
      <c r="E146" s="26">
        <f t="shared" si="24"/>
        <v>43.025421595771455</v>
      </c>
      <c r="F146" s="56">
        <f t="shared" si="23"/>
        <v>-158452</v>
      </c>
    </row>
    <row r="147" spans="1:6" ht="127.5" x14ac:dyDescent="0.25">
      <c r="A147" s="20" t="s">
        <v>180</v>
      </c>
      <c r="B147" s="24" t="s">
        <v>181</v>
      </c>
      <c r="C147" s="27">
        <v>170704</v>
      </c>
      <c r="D147" s="34">
        <v>77624</v>
      </c>
      <c r="E147" s="26">
        <f t="shared" si="24"/>
        <v>45.472865310713281</v>
      </c>
      <c r="F147" s="56">
        <f t="shared" si="23"/>
        <v>-93080</v>
      </c>
    </row>
    <row r="148" spans="1:6" ht="25.5" x14ac:dyDescent="0.25">
      <c r="A148" s="20" t="s">
        <v>180</v>
      </c>
      <c r="B148" s="24" t="s">
        <v>182</v>
      </c>
      <c r="C148" s="27">
        <v>107406</v>
      </c>
      <c r="D148" s="34">
        <v>42034</v>
      </c>
      <c r="E148" s="26">
        <f t="shared" si="24"/>
        <v>39.135616259799264</v>
      </c>
      <c r="F148" s="56">
        <f t="shared" si="23"/>
        <v>-65372</v>
      </c>
    </row>
    <row r="149" spans="1:6" x14ac:dyDescent="0.25">
      <c r="A149" s="30" t="s">
        <v>233</v>
      </c>
      <c r="B149" s="21" t="s">
        <v>234</v>
      </c>
      <c r="C149" s="23">
        <f>SUM(C150+C151)</f>
        <v>6004.7</v>
      </c>
      <c r="D149" s="23">
        <f t="shared" ref="D149" si="28">SUM(D150+D151)</f>
        <v>2157.2640000000001</v>
      </c>
      <c r="E149" s="26">
        <f t="shared" si="24"/>
        <v>35.926257764750943</v>
      </c>
      <c r="F149" s="56">
        <f t="shared" si="23"/>
        <v>-3847.4359999999997</v>
      </c>
    </row>
    <row r="150" spans="1:6" ht="51" x14ac:dyDescent="0.25">
      <c r="A150" s="20" t="s">
        <v>256</v>
      </c>
      <c r="B150" s="25" t="s">
        <v>257</v>
      </c>
      <c r="C150" s="27">
        <v>2179.1999999999998</v>
      </c>
      <c r="D150" s="27"/>
      <c r="E150" s="26">
        <f t="shared" si="24"/>
        <v>0</v>
      </c>
      <c r="F150" s="56">
        <f t="shared" si="23"/>
        <v>-2179.1999999999998</v>
      </c>
    </row>
    <row r="151" spans="1:6" ht="25.5" x14ac:dyDescent="0.25">
      <c r="A151" s="52" t="s">
        <v>235</v>
      </c>
      <c r="B151" s="53" t="s">
        <v>236</v>
      </c>
      <c r="C151" s="54">
        <f>SUM(C152:C155)</f>
        <v>3825.5</v>
      </c>
      <c r="D151" s="54">
        <f>SUM(D152:D155)</f>
        <v>2157.2640000000001</v>
      </c>
      <c r="E151" s="26">
        <f t="shared" si="24"/>
        <v>56.391687361129271</v>
      </c>
      <c r="F151" s="56">
        <f t="shared" si="23"/>
        <v>-1668.2359999999999</v>
      </c>
    </row>
    <row r="152" spans="1:6" s="19" customFormat="1" ht="51" x14ac:dyDescent="0.25">
      <c r="A152" s="20" t="s">
        <v>237</v>
      </c>
      <c r="B152" s="25" t="s">
        <v>238</v>
      </c>
      <c r="C152" s="27">
        <v>1964.5</v>
      </c>
      <c r="D152" s="34">
        <v>1964.42</v>
      </c>
      <c r="E152" s="26">
        <f t="shared" si="24"/>
        <v>99.995927716976325</v>
      </c>
      <c r="F152" s="56">
        <f t="shared" si="23"/>
        <v>-7.999999999992724E-2</v>
      </c>
    </row>
    <row r="153" spans="1:6" s="19" customFormat="1" ht="38.25" x14ac:dyDescent="0.25">
      <c r="A153" s="20" t="s">
        <v>275</v>
      </c>
      <c r="B153" s="25" t="s">
        <v>276</v>
      </c>
      <c r="C153" s="27">
        <v>99.4</v>
      </c>
      <c r="D153" s="43">
        <v>99.444000000000003</v>
      </c>
      <c r="E153" s="26">
        <f t="shared" si="24"/>
        <v>100.04426559356136</v>
      </c>
      <c r="F153" s="56">
        <f t="shared" si="23"/>
        <v>4.399999999999693E-2</v>
      </c>
    </row>
    <row r="154" spans="1:6" ht="38.25" x14ac:dyDescent="0.25">
      <c r="A154" s="20" t="s">
        <v>275</v>
      </c>
      <c r="B154" s="25" t="s">
        <v>286</v>
      </c>
      <c r="C154" s="27">
        <v>93.4</v>
      </c>
      <c r="D154" s="34">
        <v>93.4</v>
      </c>
      <c r="E154" s="26">
        <f t="shared" si="24"/>
        <v>100</v>
      </c>
      <c r="F154" s="56">
        <f t="shared" si="23"/>
        <v>0</v>
      </c>
    </row>
    <row r="155" spans="1:6" ht="76.5" x14ac:dyDescent="0.25">
      <c r="A155" s="20" t="s">
        <v>287</v>
      </c>
      <c r="B155" s="24" t="s">
        <v>288</v>
      </c>
      <c r="C155" s="27">
        <v>1668.2</v>
      </c>
      <c r="D155" s="39"/>
      <c r="E155" s="26">
        <f t="shared" si="24"/>
        <v>0</v>
      </c>
      <c r="F155" s="56">
        <f t="shared" si="23"/>
        <v>-1668.2</v>
      </c>
    </row>
    <row r="156" spans="1:6" x14ac:dyDescent="0.25">
      <c r="A156" s="30" t="s">
        <v>277</v>
      </c>
      <c r="B156" s="21" t="s">
        <v>278</v>
      </c>
      <c r="C156" s="61">
        <f>SUM(C157:C158)</f>
        <v>500</v>
      </c>
      <c r="D156" s="61">
        <f>SUM(D157:D158)</f>
        <v>500</v>
      </c>
      <c r="E156" s="26">
        <f t="shared" si="24"/>
        <v>100</v>
      </c>
      <c r="F156" s="56">
        <f t="shared" si="23"/>
        <v>0</v>
      </c>
    </row>
    <row r="157" spans="1:6" x14ac:dyDescent="0.25">
      <c r="A157" s="20" t="s">
        <v>279</v>
      </c>
      <c r="B157" s="24" t="s">
        <v>278</v>
      </c>
      <c r="C157" s="34">
        <v>500</v>
      </c>
      <c r="D157" s="34">
        <v>500</v>
      </c>
      <c r="E157" s="26">
        <f t="shared" si="24"/>
        <v>100</v>
      </c>
      <c r="F157" s="56">
        <f t="shared" si="23"/>
        <v>0</v>
      </c>
    </row>
    <row r="158" spans="1:6" x14ac:dyDescent="0.25">
      <c r="A158" s="20" t="s">
        <v>280</v>
      </c>
      <c r="B158" s="24" t="s">
        <v>278</v>
      </c>
      <c r="C158" s="27"/>
      <c r="D158" s="34"/>
      <c r="E158" s="26"/>
      <c r="F158" s="56">
        <f t="shared" si="23"/>
        <v>0</v>
      </c>
    </row>
    <row r="159" spans="1:6" ht="25.5" x14ac:dyDescent="0.25">
      <c r="A159" s="30" t="s">
        <v>214</v>
      </c>
      <c r="B159" s="21" t="s">
        <v>215</v>
      </c>
      <c r="C159" s="22">
        <f>SUM(C160:C160)</f>
        <v>0</v>
      </c>
      <c r="D159" s="22">
        <f>SUM(D160:D160)</f>
        <v>1216.979</v>
      </c>
      <c r="E159" s="26"/>
      <c r="F159" s="56">
        <f t="shared" si="23"/>
        <v>1216.979</v>
      </c>
    </row>
    <row r="160" spans="1:6" ht="25.5" x14ac:dyDescent="0.25">
      <c r="A160" s="20" t="s">
        <v>258</v>
      </c>
      <c r="B160" s="24" t="s">
        <v>216</v>
      </c>
      <c r="C160" s="27">
        <v>0</v>
      </c>
      <c r="D160" s="34">
        <v>1216.979</v>
      </c>
      <c r="E160" s="26"/>
      <c r="F160" s="56">
        <f t="shared" si="23"/>
        <v>1216.979</v>
      </c>
    </row>
    <row r="161" spans="1:6" ht="38.25" x14ac:dyDescent="0.25">
      <c r="A161" s="30" t="s">
        <v>217</v>
      </c>
      <c r="B161" s="21" t="s">
        <v>218</v>
      </c>
      <c r="C161" s="23">
        <f>SUM(C162:C164)</f>
        <v>0</v>
      </c>
      <c r="D161" s="23">
        <f>SUM(D162:D164)</f>
        <v>-3746.5697099999998</v>
      </c>
      <c r="E161" s="26"/>
      <c r="F161" s="56">
        <f t="shared" si="23"/>
        <v>-3746.5697099999998</v>
      </c>
    </row>
    <row r="162" spans="1:6" x14ac:dyDescent="0.25">
      <c r="A162" s="20" t="s">
        <v>219</v>
      </c>
      <c r="B162" s="24"/>
      <c r="C162" s="77"/>
      <c r="D162" s="34">
        <v>-1930.34971</v>
      </c>
      <c r="E162" s="26"/>
      <c r="F162" s="56">
        <f t="shared" si="23"/>
        <v>-1930.34971</v>
      </c>
    </row>
    <row r="163" spans="1:6" x14ac:dyDescent="0.25">
      <c r="A163" s="20" t="s">
        <v>220</v>
      </c>
      <c r="B163" s="24"/>
      <c r="C163" s="27"/>
      <c r="D163" s="34">
        <v>-1689.27</v>
      </c>
      <c r="E163" s="26"/>
      <c r="F163" s="56">
        <f t="shared" si="23"/>
        <v>-1689.27</v>
      </c>
    </row>
    <row r="164" spans="1:6" x14ac:dyDescent="0.25">
      <c r="A164" s="20" t="s">
        <v>221</v>
      </c>
      <c r="B164" s="24"/>
      <c r="C164" s="27"/>
      <c r="D164" s="34">
        <v>-126.95</v>
      </c>
      <c r="E164" s="26"/>
      <c r="F164" s="56">
        <f t="shared" si="23"/>
        <v>-126.95</v>
      </c>
    </row>
    <row r="165" spans="1:6" x14ac:dyDescent="0.25">
      <c r="A165" s="30"/>
      <c r="B165" s="21" t="s">
        <v>183</v>
      </c>
      <c r="C165" s="23">
        <f>SUM(C111+C4)</f>
        <v>1249073.0199999998</v>
      </c>
      <c r="D165" s="23">
        <f>SUM(D111+D4)</f>
        <v>495291.58328999998</v>
      </c>
      <c r="E165" s="26">
        <f t="shared" si="24"/>
        <v>39.65273249517471</v>
      </c>
      <c r="F165" s="56">
        <f t="shared" si="23"/>
        <v>-753781.43670999981</v>
      </c>
    </row>
  </sheetData>
  <mergeCells count="1">
    <mergeCell ref="A1:F1"/>
  </mergeCells>
  <pageMargins left="0.70866141732283472" right="0" top="0.35433070866141736" bottom="0" header="0.31496062992125984" footer="0.31496062992125984"/>
  <pageSetup paperSize="9" scale="70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workbookViewId="0">
      <selection activeCell="F2" sqref="F2"/>
    </sheetView>
  </sheetViews>
  <sheetFormatPr defaultRowHeight="15" x14ac:dyDescent="0.25"/>
  <cols>
    <col min="1" max="1" width="28.42578125" customWidth="1"/>
    <col min="2" max="2" width="40.85546875" customWidth="1"/>
    <col min="3" max="3" width="12.140625" customWidth="1"/>
    <col min="4" max="4" width="11" customWidth="1"/>
    <col min="5" max="5" width="8.42578125" customWidth="1"/>
    <col min="6" max="6" width="11.140625" customWidth="1"/>
  </cols>
  <sheetData>
    <row r="1" spans="1:6" ht="18" x14ac:dyDescent="0.25">
      <c r="A1" s="201" t="s">
        <v>296</v>
      </c>
      <c r="B1" s="201"/>
      <c r="C1" s="201"/>
      <c r="D1" s="201"/>
      <c r="E1" s="201"/>
      <c r="F1" s="201"/>
    </row>
    <row r="2" spans="1:6" ht="72" x14ac:dyDescent="0.25">
      <c r="A2" s="57" t="s">
        <v>0</v>
      </c>
      <c r="B2" s="58" t="s">
        <v>1</v>
      </c>
      <c r="C2" s="57" t="s">
        <v>209</v>
      </c>
      <c r="D2" s="59" t="s">
        <v>297</v>
      </c>
      <c r="E2" s="60" t="s">
        <v>2</v>
      </c>
      <c r="F2" s="1" t="s">
        <v>223</v>
      </c>
    </row>
    <row r="3" spans="1:6" x14ac:dyDescent="0.25">
      <c r="A3" s="2">
        <v>1</v>
      </c>
      <c r="B3" s="2">
        <v>2</v>
      </c>
      <c r="C3" s="3">
        <v>3</v>
      </c>
      <c r="D3" s="4">
        <v>5</v>
      </c>
      <c r="E3" s="5">
        <v>7</v>
      </c>
      <c r="F3" s="41">
        <v>6</v>
      </c>
    </row>
    <row r="4" spans="1:6" x14ac:dyDescent="0.25">
      <c r="A4" s="21" t="s">
        <v>3</v>
      </c>
      <c r="B4" s="6" t="s">
        <v>4</v>
      </c>
      <c r="C4" s="22">
        <f>SUM(C5+C11+C17+C26+C32+C35+C37+C47+C53+C62+C71+C106)</f>
        <v>524336.91999999993</v>
      </c>
      <c r="D4" s="22">
        <f>SUM(D5+D11+D17+D26+D32+D35+D37+D47+D53+D62+D71+D106)</f>
        <v>230698.87</v>
      </c>
      <c r="E4" s="22">
        <f>SUM(D4*100/C4)</f>
        <v>43.998212065631392</v>
      </c>
      <c r="F4" s="56">
        <f>D4-C4</f>
        <v>-293638.04999999993</v>
      </c>
    </row>
    <row r="5" spans="1:6" x14ac:dyDescent="0.25">
      <c r="A5" s="21" t="s">
        <v>5</v>
      </c>
      <c r="B5" s="16" t="s">
        <v>6</v>
      </c>
      <c r="C5" s="22">
        <f>SUM(C6)</f>
        <v>365329</v>
      </c>
      <c r="D5" s="22">
        <f>SUM(D6)</f>
        <v>166604.46</v>
      </c>
      <c r="E5" s="22">
        <f>SUM(D5*100/C5)</f>
        <v>45.603951506724073</v>
      </c>
      <c r="F5" s="56">
        <f t="shared" ref="F5:F68" si="0">D5-C5</f>
        <v>-198724.54</v>
      </c>
    </row>
    <row r="6" spans="1:6" x14ac:dyDescent="0.25">
      <c r="A6" s="21" t="s">
        <v>7</v>
      </c>
      <c r="B6" s="16" t="s">
        <v>8</v>
      </c>
      <c r="C6" s="22">
        <f>SUM(C7:C10)</f>
        <v>365329</v>
      </c>
      <c r="D6" s="22">
        <f t="shared" ref="D6" si="1">SUM(D7:D10)</f>
        <v>166604.46</v>
      </c>
      <c r="E6" s="22">
        <f>SUM(D6*100/C6)</f>
        <v>45.603951506724073</v>
      </c>
      <c r="F6" s="56">
        <f t="shared" si="0"/>
        <v>-198724.54</v>
      </c>
    </row>
    <row r="7" spans="1:6" ht="76.5" customHeight="1" x14ac:dyDescent="0.25">
      <c r="A7" s="24" t="s">
        <v>9</v>
      </c>
      <c r="B7" s="25" t="s">
        <v>10</v>
      </c>
      <c r="C7" s="26">
        <v>358194</v>
      </c>
      <c r="D7" s="13">
        <v>163647.75</v>
      </c>
      <c r="E7" s="26">
        <f t="shared" ref="E7:E63" si="2">SUM(D7*100/C7)</f>
        <v>45.686904303254664</v>
      </c>
      <c r="F7" s="56">
        <f t="shared" si="0"/>
        <v>-194546.25</v>
      </c>
    </row>
    <row r="8" spans="1:6" ht="117" customHeight="1" x14ac:dyDescent="0.25">
      <c r="A8" s="24" t="s">
        <v>11</v>
      </c>
      <c r="B8" s="25" t="s">
        <v>12</v>
      </c>
      <c r="C8" s="26">
        <v>530</v>
      </c>
      <c r="D8" s="13">
        <v>116.39</v>
      </c>
      <c r="E8" s="26">
        <f t="shared" si="2"/>
        <v>21.960377358490565</v>
      </c>
      <c r="F8" s="56">
        <f t="shared" si="0"/>
        <v>-413.61</v>
      </c>
    </row>
    <row r="9" spans="1:6" ht="51" x14ac:dyDescent="0.25">
      <c r="A9" s="24" t="s">
        <v>13</v>
      </c>
      <c r="B9" s="25" t="s">
        <v>14</v>
      </c>
      <c r="C9" s="26">
        <v>1584</v>
      </c>
      <c r="D9" s="13">
        <v>950.05</v>
      </c>
      <c r="E9" s="26">
        <f t="shared" si="2"/>
        <v>59.977904040404042</v>
      </c>
      <c r="F9" s="56">
        <f t="shared" si="0"/>
        <v>-633.95000000000005</v>
      </c>
    </row>
    <row r="10" spans="1:6" ht="102" x14ac:dyDescent="0.25">
      <c r="A10" s="24" t="s">
        <v>15</v>
      </c>
      <c r="B10" s="25" t="s">
        <v>16</v>
      </c>
      <c r="C10" s="26">
        <v>5021</v>
      </c>
      <c r="D10" s="34">
        <v>1890.27</v>
      </c>
      <c r="E10" s="26">
        <f t="shared" si="2"/>
        <v>37.647281418044216</v>
      </c>
      <c r="F10" s="56">
        <f t="shared" si="0"/>
        <v>-3130.73</v>
      </c>
    </row>
    <row r="11" spans="1:6" ht="40.5" customHeight="1" x14ac:dyDescent="0.25">
      <c r="A11" s="21" t="s">
        <v>17</v>
      </c>
      <c r="B11" s="28" t="s">
        <v>18</v>
      </c>
      <c r="C11" s="22">
        <f>SUM(C12)</f>
        <v>12516.79</v>
      </c>
      <c r="D11" s="22">
        <f>SUM(D12)</f>
        <v>5675.04</v>
      </c>
      <c r="E11" s="22">
        <f t="shared" si="2"/>
        <v>45.339420090933856</v>
      </c>
      <c r="F11" s="56">
        <f t="shared" si="0"/>
        <v>-6841.7500000000009</v>
      </c>
    </row>
    <row r="12" spans="1:6" ht="38.25" x14ac:dyDescent="0.25">
      <c r="A12" s="21" t="s">
        <v>19</v>
      </c>
      <c r="B12" s="28" t="s">
        <v>20</v>
      </c>
      <c r="C12" s="22">
        <f>SUM(C13:C16)</f>
        <v>12516.79</v>
      </c>
      <c r="D12" s="22">
        <f t="shared" ref="D12" si="3">SUM(D13:D16)</f>
        <v>5675.04</v>
      </c>
      <c r="E12" s="22">
        <f t="shared" si="2"/>
        <v>45.339420090933856</v>
      </c>
      <c r="F12" s="56">
        <f t="shared" si="0"/>
        <v>-6841.7500000000009</v>
      </c>
    </row>
    <row r="13" spans="1:6" ht="76.5" x14ac:dyDescent="0.25">
      <c r="A13" s="14" t="s">
        <v>262</v>
      </c>
      <c r="B13" s="14" t="s">
        <v>22</v>
      </c>
      <c r="C13" s="26">
        <v>4209.43</v>
      </c>
      <c r="D13" s="13">
        <v>1845.67</v>
      </c>
      <c r="E13" s="26">
        <f t="shared" si="2"/>
        <v>43.846078922799521</v>
      </c>
      <c r="F13" s="56">
        <f t="shared" si="0"/>
        <v>-2363.7600000000002</v>
      </c>
    </row>
    <row r="14" spans="1:6" ht="89.25" x14ac:dyDescent="0.25">
      <c r="A14" s="14" t="s">
        <v>263</v>
      </c>
      <c r="B14" s="14" t="s">
        <v>24</v>
      </c>
      <c r="C14" s="26">
        <v>91.01</v>
      </c>
      <c r="D14" s="13">
        <v>51.59</v>
      </c>
      <c r="E14" s="26">
        <f t="shared" si="2"/>
        <v>56.686078452917258</v>
      </c>
      <c r="F14" s="56">
        <f t="shared" si="0"/>
        <v>-39.42</v>
      </c>
    </row>
    <row r="15" spans="1:6" ht="76.5" x14ac:dyDescent="0.25">
      <c r="A15" s="10" t="s">
        <v>264</v>
      </c>
      <c r="B15" s="14" t="s">
        <v>26</v>
      </c>
      <c r="C15" s="26">
        <v>8216.35</v>
      </c>
      <c r="D15" s="13">
        <v>3935.8</v>
      </c>
      <c r="E15" s="26">
        <f t="shared" si="2"/>
        <v>47.902048963347468</v>
      </c>
      <c r="F15" s="56">
        <f t="shared" si="0"/>
        <v>-4280.55</v>
      </c>
    </row>
    <row r="16" spans="1:6" ht="76.5" x14ac:dyDescent="0.25">
      <c r="A16" s="14" t="s">
        <v>265</v>
      </c>
      <c r="B16" s="14" t="s">
        <v>28</v>
      </c>
      <c r="C16" s="26"/>
      <c r="D16" s="13">
        <v>-158.02000000000001</v>
      </c>
      <c r="E16" s="26"/>
      <c r="F16" s="56">
        <f t="shared" si="0"/>
        <v>-158.02000000000001</v>
      </c>
    </row>
    <row r="17" spans="1:6" x14ac:dyDescent="0.25">
      <c r="A17" s="21" t="s">
        <v>239</v>
      </c>
      <c r="B17" s="28" t="s">
        <v>240</v>
      </c>
      <c r="C17" s="22">
        <f>SUM(C18+C21+C24)</f>
        <v>21318</v>
      </c>
      <c r="D17" s="22">
        <f t="shared" ref="D17" si="4">SUM(D18+D21+D24)</f>
        <v>8833.7000000000007</v>
      </c>
      <c r="E17" s="22">
        <f t="shared" si="2"/>
        <v>41.437752134346567</v>
      </c>
      <c r="F17" s="56">
        <f t="shared" si="0"/>
        <v>-12484.3</v>
      </c>
    </row>
    <row r="18" spans="1:6" ht="25.5" x14ac:dyDescent="0.25">
      <c r="A18" s="21" t="s">
        <v>29</v>
      </c>
      <c r="B18" s="28" t="s">
        <v>31</v>
      </c>
      <c r="C18" s="23">
        <f>SUM(C19:C20)</f>
        <v>19681</v>
      </c>
      <c r="D18" s="23">
        <f t="shared" ref="D18" si="5">SUM(D19:D20)</f>
        <v>7796.09</v>
      </c>
      <c r="E18" s="22">
        <f t="shared" si="2"/>
        <v>39.612265636908695</v>
      </c>
      <c r="F18" s="56">
        <f t="shared" si="0"/>
        <v>-11884.91</v>
      </c>
    </row>
    <row r="19" spans="1:6" ht="25.5" x14ac:dyDescent="0.25">
      <c r="A19" s="24" t="s">
        <v>30</v>
      </c>
      <c r="B19" s="25" t="s">
        <v>31</v>
      </c>
      <c r="C19" s="26">
        <v>19681</v>
      </c>
      <c r="D19" s="34">
        <v>7814.67</v>
      </c>
      <c r="E19" s="26">
        <f t="shared" si="2"/>
        <v>39.706671408973122</v>
      </c>
      <c r="F19" s="56">
        <f t="shared" si="0"/>
        <v>-11866.33</v>
      </c>
    </row>
    <row r="20" spans="1:6" ht="38.25" x14ac:dyDescent="0.25">
      <c r="A20" s="24" t="s">
        <v>32</v>
      </c>
      <c r="B20" s="25" t="s">
        <v>33</v>
      </c>
      <c r="C20" s="26">
        <v>0</v>
      </c>
      <c r="D20" s="13">
        <v>-18.579999999999998</v>
      </c>
      <c r="E20" s="26"/>
      <c r="F20" s="56">
        <f t="shared" si="0"/>
        <v>-18.579999999999998</v>
      </c>
    </row>
    <row r="21" spans="1:6" x14ac:dyDescent="0.25">
      <c r="A21" s="21" t="s">
        <v>34</v>
      </c>
      <c r="B21" s="28" t="s">
        <v>35</v>
      </c>
      <c r="C21" s="23">
        <f>SUM(C22:C23)</f>
        <v>8</v>
      </c>
      <c r="D21" s="23">
        <f t="shared" ref="D21" si="6">SUM(D22:D23)</f>
        <v>25.52</v>
      </c>
      <c r="E21" s="22">
        <f t="shared" si="2"/>
        <v>319</v>
      </c>
      <c r="F21" s="56">
        <f t="shared" si="0"/>
        <v>17.52</v>
      </c>
    </row>
    <row r="22" spans="1:6" x14ac:dyDescent="0.25">
      <c r="A22" s="24" t="s">
        <v>36</v>
      </c>
      <c r="B22" s="25" t="s">
        <v>35</v>
      </c>
      <c r="C22" s="26">
        <v>8</v>
      </c>
      <c r="D22" s="34">
        <v>25.52</v>
      </c>
      <c r="E22" s="26">
        <f t="shared" si="2"/>
        <v>319</v>
      </c>
      <c r="F22" s="56">
        <f t="shared" si="0"/>
        <v>17.52</v>
      </c>
    </row>
    <row r="23" spans="1:6" ht="38.25" x14ac:dyDescent="0.25">
      <c r="A23" s="24" t="s">
        <v>37</v>
      </c>
      <c r="B23" s="25" t="s">
        <v>38</v>
      </c>
      <c r="C23" s="26">
        <v>0</v>
      </c>
      <c r="D23" s="34">
        <v>0</v>
      </c>
      <c r="E23" s="26"/>
      <c r="F23" s="56">
        <f t="shared" si="0"/>
        <v>0</v>
      </c>
    </row>
    <row r="24" spans="1:6" ht="25.5" x14ac:dyDescent="0.25">
      <c r="A24" s="21" t="s">
        <v>39</v>
      </c>
      <c r="B24" s="28" t="s">
        <v>40</v>
      </c>
      <c r="C24" s="22">
        <f>SUM(C25)</f>
        <v>1629</v>
      </c>
      <c r="D24" s="22">
        <f>SUM(D25)</f>
        <v>1012.09</v>
      </c>
      <c r="E24" s="22">
        <f t="shared" si="2"/>
        <v>62.12952731737262</v>
      </c>
      <c r="F24" s="56">
        <f t="shared" si="0"/>
        <v>-616.91</v>
      </c>
    </row>
    <row r="25" spans="1:6" ht="38.25" x14ac:dyDescent="0.25">
      <c r="A25" s="24" t="s">
        <v>41</v>
      </c>
      <c r="B25" s="25" t="s">
        <v>42</v>
      </c>
      <c r="C25" s="26">
        <v>1629</v>
      </c>
      <c r="D25" s="13">
        <v>1012.09</v>
      </c>
      <c r="E25" s="26">
        <f t="shared" si="2"/>
        <v>62.12952731737262</v>
      </c>
      <c r="F25" s="56">
        <f t="shared" si="0"/>
        <v>-616.91</v>
      </c>
    </row>
    <row r="26" spans="1:6" x14ac:dyDescent="0.25">
      <c r="A26" s="15" t="s">
        <v>43</v>
      </c>
      <c r="B26" s="17" t="s">
        <v>44</v>
      </c>
      <c r="C26" s="22">
        <f>SUM(C27+C29)</f>
        <v>71640.83</v>
      </c>
      <c r="D26" s="22">
        <f t="shared" ref="D26" si="7">SUM(D27+D29)</f>
        <v>28464.18</v>
      </c>
      <c r="E26" s="22">
        <f t="shared" si="2"/>
        <v>39.731784235330608</v>
      </c>
      <c r="F26" s="56">
        <f t="shared" si="0"/>
        <v>-43176.65</v>
      </c>
    </row>
    <row r="27" spans="1:6" x14ac:dyDescent="0.25">
      <c r="A27" s="21" t="s">
        <v>45</v>
      </c>
      <c r="B27" s="28" t="s">
        <v>46</v>
      </c>
      <c r="C27" s="22">
        <f>SUM(C28)</f>
        <v>12131</v>
      </c>
      <c r="D27" s="22">
        <f t="shared" ref="D27" si="8">SUM(D28)</f>
        <v>1935.11</v>
      </c>
      <c r="E27" s="22">
        <f t="shared" si="2"/>
        <v>15.951776440524277</v>
      </c>
      <c r="F27" s="56">
        <f t="shared" si="0"/>
        <v>-10195.89</v>
      </c>
    </row>
    <row r="28" spans="1:6" ht="51" x14ac:dyDescent="0.25">
      <c r="A28" s="24" t="s">
        <v>47</v>
      </c>
      <c r="B28" s="25" t="s">
        <v>48</v>
      </c>
      <c r="C28" s="26">
        <v>12131</v>
      </c>
      <c r="D28" s="13">
        <v>1935.11</v>
      </c>
      <c r="E28" s="26">
        <f t="shared" si="2"/>
        <v>15.951776440524277</v>
      </c>
      <c r="F28" s="56">
        <f t="shared" si="0"/>
        <v>-10195.89</v>
      </c>
    </row>
    <row r="29" spans="1:6" x14ac:dyDescent="0.25">
      <c r="A29" s="15" t="s">
        <v>49</v>
      </c>
      <c r="B29" s="17" t="s">
        <v>50</v>
      </c>
      <c r="C29" s="23">
        <f>SUM(C30:C31)</f>
        <v>59509.83</v>
      </c>
      <c r="D29" s="23">
        <f>SUM(D30:D31)</f>
        <v>26529.07</v>
      </c>
      <c r="E29" s="22">
        <f t="shared" si="2"/>
        <v>44.579307317799426</v>
      </c>
      <c r="F29" s="56">
        <f t="shared" si="0"/>
        <v>-32980.76</v>
      </c>
    </row>
    <row r="30" spans="1:6" ht="38.25" x14ac:dyDescent="0.25">
      <c r="A30" s="24" t="s">
        <v>193</v>
      </c>
      <c r="B30" s="25" t="s">
        <v>194</v>
      </c>
      <c r="C30" s="26">
        <f>54631.23+551.6</f>
        <v>55182.83</v>
      </c>
      <c r="D30" s="13">
        <v>24002.66</v>
      </c>
      <c r="E30" s="26">
        <f t="shared" si="2"/>
        <v>43.496609362006261</v>
      </c>
      <c r="F30" s="56">
        <f t="shared" si="0"/>
        <v>-31180.170000000002</v>
      </c>
    </row>
    <row r="31" spans="1:6" ht="38.25" customHeight="1" x14ac:dyDescent="0.25">
      <c r="A31" s="24" t="s">
        <v>196</v>
      </c>
      <c r="B31" s="25" t="s">
        <v>195</v>
      </c>
      <c r="C31" s="26">
        <v>4327</v>
      </c>
      <c r="D31" s="13">
        <v>2526.41</v>
      </c>
      <c r="E31" s="26">
        <f t="shared" si="2"/>
        <v>58.387104229258149</v>
      </c>
      <c r="F31" s="56">
        <f t="shared" si="0"/>
        <v>-1800.5900000000001</v>
      </c>
    </row>
    <row r="32" spans="1:6" ht="15.75" customHeight="1" x14ac:dyDescent="0.25">
      <c r="A32" s="21" t="s">
        <v>51</v>
      </c>
      <c r="B32" s="28" t="s">
        <v>52</v>
      </c>
      <c r="C32" s="22">
        <f>SUM(C33:C34)</f>
        <v>7433</v>
      </c>
      <c r="D32" s="22">
        <f>SUM(D33:D34)</f>
        <v>2619.0100000000002</v>
      </c>
      <c r="E32" s="22">
        <f t="shared" si="2"/>
        <v>35.23489842593839</v>
      </c>
      <c r="F32" s="56">
        <f t="shared" si="0"/>
        <v>-4813.99</v>
      </c>
    </row>
    <row r="33" spans="1:6" ht="51" customHeight="1" x14ac:dyDescent="0.25">
      <c r="A33" s="24" t="s">
        <v>53</v>
      </c>
      <c r="B33" s="25" t="s">
        <v>54</v>
      </c>
      <c r="C33" s="26">
        <v>7433</v>
      </c>
      <c r="D33" s="13">
        <v>2579.0100000000002</v>
      </c>
      <c r="E33" s="26">
        <f t="shared" si="2"/>
        <v>34.696757702139116</v>
      </c>
      <c r="F33" s="56">
        <f t="shared" si="0"/>
        <v>-4853.99</v>
      </c>
    </row>
    <row r="34" spans="1:6" ht="27" customHeight="1" x14ac:dyDescent="0.25">
      <c r="A34" s="24" t="s">
        <v>210</v>
      </c>
      <c r="B34" s="25" t="s">
        <v>211</v>
      </c>
      <c r="C34" s="26">
        <v>0</v>
      </c>
      <c r="D34" s="34">
        <v>40</v>
      </c>
      <c r="E34" s="26"/>
      <c r="F34" s="56">
        <f t="shared" si="0"/>
        <v>40</v>
      </c>
    </row>
    <row r="35" spans="1:6" ht="38.25" x14ac:dyDescent="0.25">
      <c r="A35" s="28" t="s">
        <v>55</v>
      </c>
      <c r="B35" s="28" t="s">
        <v>244</v>
      </c>
      <c r="C35" s="22">
        <f>SUM(C36)</f>
        <v>0</v>
      </c>
      <c r="D35" s="22">
        <f>SUM(D36)</f>
        <v>0.16</v>
      </c>
      <c r="E35" s="22"/>
      <c r="F35" s="56">
        <f t="shared" si="0"/>
        <v>0.16</v>
      </c>
    </row>
    <row r="36" spans="1:6" ht="41.25" customHeight="1" x14ac:dyDescent="0.25">
      <c r="A36" s="25" t="s">
        <v>56</v>
      </c>
      <c r="B36" s="25" t="s">
        <v>57</v>
      </c>
      <c r="C36" s="26">
        <v>0</v>
      </c>
      <c r="D36" s="13">
        <v>0.16</v>
      </c>
      <c r="E36" s="26"/>
      <c r="F36" s="56">
        <f t="shared" si="0"/>
        <v>0.16</v>
      </c>
    </row>
    <row r="37" spans="1:6" ht="51" x14ac:dyDescent="0.25">
      <c r="A37" s="21" t="s">
        <v>58</v>
      </c>
      <c r="B37" s="6" t="s">
        <v>59</v>
      </c>
      <c r="C37" s="22">
        <f>SUM(C38)</f>
        <v>36124</v>
      </c>
      <c r="D37" s="22">
        <f t="shared" ref="D37" si="9">SUM(D38)</f>
        <v>13309.75</v>
      </c>
      <c r="E37" s="22">
        <f t="shared" si="2"/>
        <v>36.844618536153249</v>
      </c>
      <c r="F37" s="56">
        <f t="shared" si="0"/>
        <v>-22814.25</v>
      </c>
    </row>
    <row r="38" spans="1:6" ht="93" customHeight="1" x14ac:dyDescent="0.25">
      <c r="A38" s="21" t="s">
        <v>60</v>
      </c>
      <c r="B38" s="67" t="s">
        <v>61</v>
      </c>
      <c r="C38" s="22">
        <f>SUM(C39+C42+C43)</f>
        <v>36124</v>
      </c>
      <c r="D38" s="22">
        <f t="shared" ref="D38" si="10">SUM(D39+D42+D43)</f>
        <v>13309.75</v>
      </c>
      <c r="E38" s="22">
        <f t="shared" si="2"/>
        <v>36.844618536153249</v>
      </c>
      <c r="F38" s="56">
        <f t="shared" si="0"/>
        <v>-22814.25</v>
      </c>
    </row>
    <row r="39" spans="1:6" ht="89.25" x14ac:dyDescent="0.25">
      <c r="A39" s="21" t="s">
        <v>62</v>
      </c>
      <c r="B39" s="28" t="s">
        <v>63</v>
      </c>
      <c r="C39" s="61">
        <f>SUM(C40:C41)</f>
        <v>26992</v>
      </c>
      <c r="D39" s="61">
        <f>SUM(D40:D41)</f>
        <v>9628.3700000000008</v>
      </c>
      <c r="E39" s="22">
        <f t="shared" si="2"/>
        <v>35.671198873740373</v>
      </c>
      <c r="F39" s="56">
        <f t="shared" si="0"/>
        <v>-17363.629999999997</v>
      </c>
    </row>
    <row r="40" spans="1:6" ht="105" customHeight="1" x14ac:dyDescent="0.25">
      <c r="A40" s="24" t="s">
        <v>184</v>
      </c>
      <c r="B40" s="66" t="s">
        <v>189</v>
      </c>
      <c r="C40" s="26">
        <v>22712</v>
      </c>
      <c r="D40" s="34">
        <v>8747.69</v>
      </c>
      <c r="E40" s="26">
        <f t="shared" si="2"/>
        <v>38.515718562874248</v>
      </c>
      <c r="F40" s="56">
        <f t="shared" si="0"/>
        <v>-13964.31</v>
      </c>
    </row>
    <row r="41" spans="1:6" ht="114.75" x14ac:dyDescent="0.25">
      <c r="A41" s="24" t="s">
        <v>185</v>
      </c>
      <c r="B41" s="66" t="s">
        <v>190</v>
      </c>
      <c r="C41" s="26">
        <v>4280</v>
      </c>
      <c r="D41" s="34">
        <v>880.68</v>
      </c>
      <c r="E41" s="26">
        <f t="shared" si="2"/>
        <v>20.57663551401869</v>
      </c>
      <c r="F41" s="56">
        <f t="shared" si="0"/>
        <v>-3399.32</v>
      </c>
    </row>
    <row r="42" spans="1:6" ht="114.75" x14ac:dyDescent="0.25">
      <c r="A42" s="24" t="s">
        <v>186</v>
      </c>
      <c r="B42" s="35" t="s">
        <v>191</v>
      </c>
      <c r="C42" s="26">
        <v>22</v>
      </c>
      <c r="D42" s="34">
        <v>0</v>
      </c>
      <c r="E42" s="26">
        <f t="shared" si="2"/>
        <v>0</v>
      </c>
      <c r="F42" s="56">
        <f t="shared" si="0"/>
        <v>-22</v>
      </c>
    </row>
    <row r="43" spans="1:6" ht="39" x14ac:dyDescent="0.25">
      <c r="A43" s="21" t="s">
        <v>64</v>
      </c>
      <c r="B43" s="11" t="s">
        <v>65</v>
      </c>
      <c r="C43" s="22">
        <f>SUM(C44:C46)</f>
        <v>9110</v>
      </c>
      <c r="D43" s="22">
        <f t="shared" ref="D43" si="11">SUM(D44:D46)</f>
        <v>3681.38</v>
      </c>
      <c r="E43" s="22">
        <f t="shared" si="2"/>
        <v>40.410318331503845</v>
      </c>
      <c r="F43" s="56">
        <f t="shared" si="0"/>
        <v>-5428.62</v>
      </c>
    </row>
    <row r="44" spans="1:6" ht="102" x14ac:dyDescent="0.25">
      <c r="A44" s="24" t="s">
        <v>66</v>
      </c>
      <c r="B44" s="35" t="s">
        <v>197</v>
      </c>
      <c r="C44" s="26">
        <v>4129</v>
      </c>
      <c r="D44" s="13">
        <v>2744.62</v>
      </c>
      <c r="E44" s="26">
        <f t="shared" si="2"/>
        <v>66.471784935819812</v>
      </c>
      <c r="F44" s="56">
        <f t="shared" si="0"/>
        <v>-1384.38</v>
      </c>
    </row>
    <row r="45" spans="1:6" ht="76.5" x14ac:dyDescent="0.25">
      <c r="A45" s="24" t="s">
        <v>67</v>
      </c>
      <c r="B45" s="66" t="s">
        <v>198</v>
      </c>
      <c r="C45" s="26">
        <v>3978</v>
      </c>
      <c r="D45" s="13">
        <v>651.5</v>
      </c>
      <c r="E45" s="26">
        <f t="shared" si="2"/>
        <v>16.377576671694317</v>
      </c>
      <c r="F45" s="56">
        <f t="shared" si="0"/>
        <v>-3326.5</v>
      </c>
    </row>
    <row r="46" spans="1:6" ht="63.75" x14ac:dyDescent="0.25">
      <c r="A46" s="24" t="s">
        <v>68</v>
      </c>
      <c r="B46" s="35" t="s">
        <v>199</v>
      </c>
      <c r="C46" s="26">
        <v>1003</v>
      </c>
      <c r="D46" s="13">
        <v>285.26</v>
      </c>
      <c r="E46" s="26">
        <f t="shared" si="2"/>
        <v>28.440677966101696</v>
      </c>
      <c r="F46" s="56">
        <f t="shared" si="0"/>
        <v>-717.74</v>
      </c>
    </row>
    <row r="47" spans="1:6" ht="25.5" x14ac:dyDescent="0.25">
      <c r="A47" s="21" t="s">
        <v>69</v>
      </c>
      <c r="B47" s="6" t="s">
        <v>70</v>
      </c>
      <c r="C47" s="22">
        <f>SUM(C48)</f>
        <v>954</v>
      </c>
      <c r="D47" s="22">
        <f t="shared" ref="D47" si="12">SUM(D48)</f>
        <v>561.11</v>
      </c>
      <c r="E47" s="22">
        <f t="shared" si="2"/>
        <v>58.816561844863735</v>
      </c>
      <c r="F47" s="56">
        <f t="shared" si="0"/>
        <v>-392.89</v>
      </c>
    </row>
    <row r="48" spans="1:6" ht="25.5" x14ac:dyDescent="0.25">
      <c r="A48" s="21" t="s">
        <v>71</v>
      </c>
      <c r="B48" s="28" t="s">
        <v>72</v>
      </c>
      <c r="C48" s="22">
        <f>SUM(C49:C52)</f>
        <v>954</v>
      </c>
      <c r="D48" s="22">
        <f>SUM(D49:D52)</f>
        <v>561.11</v>
      </c>
      <c r="E48" s="22">
        <f t="shared" si="2"/>
        <v>58.816561844863735</v>
      </c>
      <c r="F48" s="56">
        <f t="shared" si="0"/>
        <v>-392.89</v>
      </c>
    </row>
    <row r="49" spans="1:6" ht="38.25" x14ac:dyDescent="0.25">
      <c r="A49" s="24" t="s">
        <v>73</v>
      </c>
      <c r="B49" s="25" t="s">
        <v>74</v>
      </c>
      <c r="C49" s="7">
        <v>322</v>
      </c>
      <c r="D49" s="13">
        <v>170.06</v>
      </c>
      <c r="E49" s="26">
        <f t="shared" si="2"/>
        <v>52.813664596273291</v>
      </c>
      <c r="F49" s="56">
        <f t="shared" si="0"/>
        <v>-151.94</v>
      </c>
    </row>
    <row r="50" spans="1:6" ht="25.5" x14ac:dyDescent="0.25">
      <c r="A50" s="24" t="s">
        <v>75</v>
      </c>
      <c r="B50" s="25" t="s">
        <v>76</v>
      </c>
      <c r="C50" s="7">
        <v>34</v>
      </c>
      <c r="D50" s="13">
        <v>13.11</v>
      </c>
      <c r="E50" s="26">
        <f t="shared" si="2"/>
        <v>38.558823529411768</v>
      </c>
      <c r="F50" s="56">
        <f t="shared" si="0"/>
        <v>-20.89</v>
      </c>
    </row>
    <row r="51" spans="1:6" ht="25.5" x14ac:dyDescent="0.25">
      <c r="A51" s="24" t="s">
        <v>77</v>
      </c>
      <c r="B51" s="25" t="s">
        <v>78</v>
      </c>
      <c r="C51" s="7">
        <v>51</v>
      </c>
      <c r="D51" s="13">
        <v>12.39</v>
      </c>
      <c r="E51" s="26">
        <f t="shared" si="2"/>
        <v>24.294117647058822</v>
      </c>
      <c r="F51" s="56">
        <f t="shared" si="0"/>
        <v>-38.61</v>
      </c>
    </row>
    <row r="52" spans="1:6" ht="25.5" x14ac:dyDescent="0.25">
      <c r="A52" s="24" t="s">
        <v>79</v>
      </c>
      <c r="B52" s="25" t="s">
        <v>80</v>
      </c>
      <c r="C52" s="7">
        <v>547</v>
      </c>
      <c r="D52" s="13">
        <v>365.55</v>
      </c>
      <c r="E52" s="26">
        <f t="shared" si="2"/>
        <v>66.828153564899452</v>
      </c>
      <c r="F52" s="56">
        <f t="shared" si="0"/>
        <v>-181.45</v>
      </c>
    </row>
    <row r="53" spans="1:6" ht="24.75" customHeight="1" x14ac:dyDescent="0.25">
      <c r="A53" s="21" t="s">
        <v>81</v>
      </c>
      <c r="B53" s="28" t="s">
        <v>82</v>
      </c>
      <c r="C53" s="22">
        <f>SUM(C54+C57)</f>
        <v>293.3</v>
      </c>
      <c r="D53" s="22">
        <f>SUM(D54+D57)</f>
        <v>440.28000000000003</v>
      </c>
      <c r="E53" s="22">
        <f t="shared" si="2"/>
        <v>150.1125127855438</v>
      </c>
      <c r="F53" s="56">
        <f t="shared" si="0"/>
        <v>146.98000000000002</v>
      </c>
    </row>
    <row r="54" spans="1:6" x14ac:dyDescent="0.25">
      <c r="A54" s="21" t="s">
        <v>83</v>
      </c>
      <c r="B54" s="28" t="s">
        <v>84</v>
      </c>
      <c r="C54" s="22">
        <f>SUM(C55:C55)</f>
        <v>263.3</v>
      </c>
      <c r="D54" s="22">
        <f>SUM(D55:D55)</f>
        <v>244.53</v>
      </c>
      <c r="E54" s="22">
        <f t="shared" si="2"/>
        <v>92.87124952525636</v>
      </c>
      <c r="F54" s="56">
        <f t="shared" si="0"/>
        <v>-18.77000000000001</v>
      </c>
    </row>
    <row r="55" spans="1:6" ht="25.5" x14ac:dyDescent="0.25">
      <c r="A55" s="21" t="s">
        <v>85</v>
      </c>
      <c r="B55" s="28" t="s">
        <v>86</v>
      </c>
      <c r="C55" s="22">
        <f>SUM(C56:C56)</f>
        <v>263.3</v>
      </c>
      <c r="D55" s="22">
        <f>SUM(D56:D56)</f>
        <v>244.53</v>
      </c>
      <c r="E55" s="22">
        <f t="shared" si="2"/>
        <v>92.87124952525636</v>
      </c>
      <c r="F55" s="56">
        <f t="shared" si="0"/>
        <v>-18.77000000000001</v>
      </c>
    </row>
    <row r="56" spans="1:6" ht="51" x14ac:dyDescent="0.25">
      <c r="A56" s="24" t="s">
        <v>87</v>
      </c>
      <c r="B56" s="35" t="s">
        <v>200</v>
      </c>
      <c r="C56" s="26">
        <v>263.3</v>
      </c>
      <c r="D56" s="13">
        <v>244.53</v>
      </c>
      <c r="E56" s="26">
        <f t="shared" si="2"/>
        <v>92.87124952525636</v>
      </c>
      <c r="F56" s="56">
        <f t="shared" si="0"/>
        <v>-18.77000000000001</v>
      </c>
    </row>
    <row r="57" spans="1:6" x14ac:dyDescent="0.25">
      <c r="A57" s="21" t="s">
        <v>89</v>
      </c>
      <c r="B57" s="28" t="s">
        <v>90</v>
      </c>
      <c r="C57" s="22">
        <f>SUM(C58+C59)</f>
        <v>30</v>
      </c>
      <c r="D57" s="22">
        <f t="shared" ref="D57" si="13">SUM(D58+D59)</f>
        <v>195.75000000000003</v>
      </c>
      <c r="E57" s="22">
        <f t="shared" si="2"/>
        <v>652.50000000000011</v>
      </c>
      <c r="F57" s="56">
        <f t="shared" si="0"/>
        <v>165.75000000000003</v>
      </c>
    </row>
    <row r="58" spans="1:6" ht="38.25" x14ac:dyDescent="0.25">
      <c r="A58" s="24" t="s">
        <v>91</v>
      </c>
      <c r="B58" s="25" t="s">
        <v>245</v>
      </c>
      <c r="C58" s="26"/>
      <c r="D58" s="13">
        <v>6.05</v>
      </c>
      <c r="E58" s="22"/>
      <c r="F58" s="56">
        <f t="shared" si="0"/>
        <v>6.05</v>
      </c>
    </row>
    <row r="59" spans="1:6" ht="38.25" x14ac:dyDescent="0.25">
      <c r="A59" s="21" t="s">
        <v>92</v>
      </c>
      <c r="B59" s="28" t="s">
        <v>93</v>
      </c>
      <c r="C59" s="22">
        <f>SUM(C60:C61)</f>
        <v>30</v>
      </c>
      <c r="D59" s="22">
        <f>SUM(D60:D61)</f>
        <v>189.70000000000002</v>
      </c>
      <c r="E59" s="22">
        <f t="shared" si="2"/>
        <v>632.33333333333337</v>
      </c>
      <c r="F59" s="56">
        <f t="shared" si="0"/>
        <v>159.70000000000002</v>
      </c>
    </row>
    <row r="60" spans="1:6" ht="38.25" x14ac:dyDescent="0.25">
      <c r="A60" s="24" t="s">
        <v>94</v>
      </c>
      <c r="B60" s="36" t="s">
        <v>201</v>
      </c>
      <c r="C60" s="26">
        <v>30</v>
      </c>
      <c r="D60" s="26">
        <v>189.15</v>
      </c>
      <c r="E60" s="26">
        <f t="shared" si="2"/>
        <v>630.5</v>
      </c>
      <c r="F60" s="56">
        <f t="shared" si="0"/>
        <v>159.15</v>
      </c>
    </row>
    <row r="61" spans="1:6" ht="38.25" x14ac:dyDescent="0.25">
      <c r="A61" s="24" t="s">
        <v>95</v>
      </c>
      <c r="B61" s="36" t="s">
        <v>201</v>
      </c>
      <c r="C61" s="26">
        <v>0</v>
      </c>
      <c r="D61" s="26">
        <v>0.55000000000000004</v>
      </c>
      <c r="E61" s="22"/>
      <c r="F61" s="56">
        <f t="shared" si="0"/>
        <v>0.55000000000000004</v>
      </c>
    </row>
    <row r="62" spans="1:6" ht="24.75" customHeight="1" x14ac:dyDescent="0.25">
      <c r="A62" s="21" t="s">
        <v>96</v>
      </c>
      <c r="B62" s="28" t="s">
        <v>97</v>
      </c>
      <c r="C62" s="22">
        <f>SUM(C69+C66+C63)</f>
        <v>5470</v>
      </c>
      <c r="D62" s="22">
        <f>SUM(D69+D66+D63+D65)</f>
        <v>2242.86</v>
      </c>
      <c r="E62" s="22">
        <f t="shared" si="2"/>
        <v>41.00292504570384</v>
      </c>
      <c r="F62" s="56">
        <f t="shared" si="0"/>
        <v>-3227.14</v>
      </c>
    </row>
    <row r="63" spans="1:6" x14ac:dyDescent="0.25">
      <c r="A63" s="24" t="s">
        <v>98</v>
      </c>
      <c r="B63" s="28" t="s">
        <v>99</v>
      </c>
      <c r="C63" s="22">
        <f>SUM(C64)</f>
        <v>65</v>
      </c>
      <c r="D63" s="22">
        <f t="shared" ref="D63" si="14">SUM(D64)</f>
        <v>31.78</v>
      </c>
      <c r="E63" s="22">
        <f t="shared" si="2"/>
        <v>48.892307692307689</v>
      </c>
      <c r="F63" s="56">
        <f t="shared" si="0"/>
        <v>-33.22</v>
      </c>
    </row>
    <row r="64" spans="1:6" ht="25.5" x14ac:dyDescent="0.25">
      <c r="A64" s="24" t="s">
        <v>100</v>
      </c>
      <c r="B64" s="25" t="s">
        <v>101</v>
      </c>
      <c r="C64" s="26">
        <v>65</v>
      </c>
      <c r="D64" s="13">
        <v>31.78</v>
      </c>
      <c r="E64" s="26">
        <f t="shared" ref="E64:E119" si="15">SUM(D64*100/C64)</f>
        <v>48.892307692307689</v>
      </c>
      <c r="F64" s="56">
        <f t="shared" si="0"/>
        <v>-33.22</v>
      </c>
    </row>
    <row r="65" spans="1:6" ht="89.25" x14ac:dyDescent="0.25">
      <c r="A65" s="24" t="s">
        <v>292</v>
      </c>
      <c r="B65" s="25" t="s">
        <v>293</v>
      </c>
      <c r="C65" s="26">
        <v>0</v>
      </c>
      <c r="D65" s="34">
        <v>13</v>
      </c>
      <c r="E65" s="26"/>
      <c r="F65" s="56">
        <f t="shared" si="0"/>
        <v>13</v>
      </c>
    </row>
    <row r="66" spans="1:6" ht="102" x14ac:dyDescent="0.25">
      <c r="A66" s="21" t="s">
        <v>187</v>
      </c>
      <c r="B66" s="68" t="s">
        <v>202</v>
      </c>
      <c r="C66" s="22">
        <f>SUM(C67:C68)</f>
        <v>4205</v>
      </c>
      <c r="D66" s="22">
        <f t="shared" ref="D66" si="16">SUM(D67:D68)</f>
        <v>1360.66</v>
      </c>
      <c r="E66" s="22">
        <f t="shared" si="15"/>
        <v>32.358145065398332</v>
      </c>
      <c r="F66" s="56">
        <f t="shared" si="0"/>
        <v>-2844.34</v>
      </c>
    </row>
    <row r="67" spans="1:6" ht="120" customHeight="1" x14ac:dyDescent="0.25">
      <c r="A67" s="24" t="s">
        <v>102</v>
      </c>
      <c r="B67" s="37" t="s">
        <v>203</v>
      </c>
      <c r="C67" s="26">
        <v>4100</v>
      </c>
      <c r="D67" s="13">
        <v>1295.5</v>
      </c>
      <c r="E67" s="26">
        <f t="shared" si="15"/>
        <v>31.597560975609756</v>
      </c>
      <c r="F67" s="56">
        <f t="shared" si="0"/>
        <v>-2804.5</v>
      </c>
    </row>
    <row r="68" spans="1:6" ht="122.25" customHeight="1" x14ac:dyDescent="0.25">
      <c r="A68" s="24" t="s">
        <v>103</v>
      </c>
      <c r="B68" s="37" t="s">
        <v>204</v>
      </c>
      <c r="C68" s="26">
        <v>105</v>
      </c>
      <c r="D68" s="13">
        <v>65.16</v>
      </c>
      <c r="E68" s="26">
        <f t="shared" si="15"/>
        <v>62.057142857142857</v>
      </c>
      <c r="F68" s="56">
        <f t="shared" si="0"/>
        <v>-39.840000000000003</v>
      </c>
    </row>
    <row r="69" spans="1:6" ht="38.25" x14ac:dyDescent="0.25">
      <c r="A69" s="21" t="s">
        <v>104</v>
      </c>
      <c r="B69" s="28" t="s">
        <v>105</v>
      </c>
      <c r="C69" s="22">
        <f>SUM(C70)</f>
        <v>1200</v>
      </c>
      <c r="D69" s="22">
        <f>SUM(D70)</f>
        <v>837.42</v>
      </c>
      <c r="E69" s="22">
        <f t="shared" si="15"/>
        <v>69.784999999999997</v>
      </c>
      <c r="F69" s="56">
        <f t="shared" ref="F69:F131" si="17">D69-C69</f>
        <v>-362.58000000000004</v>
      </c>
    </row>
    <row r="70" spans="1:6" ht="51" x14ac:dyDescent="0.25">
      <c r="A70" s="24" t="s">
        <v>106</v>
      </c>
      <c r="B70" s="25" t="s">
        <v>107</v>
      </c>
      <c r="C70" s="26">
        <v>1200</v>
      </c>
      <c r="D70" s="34">
        <v>837.42</v>
      </c>
      <c r="E70" s="26">
        <f t="shared" si="15"/>
        <v>69.784999999999997</v>
      </c>
      <c r="F70" s="56">
        <f t="shared" si="17"/>
        <v>-362.58000000000004</v>
      </c>
    </row>
    <row r="71" spans="1:6" ht="25.5" x14ac:dyDescent="0.25">
      <c r="A71" s="21" t="s">
        <v>108</v>
      </c>
      <c r="B71" s="28" t="s">
        <v>109</v>
      </c>
      <c r="C71" s="22">
        <f>SUM(C72+C73+C74+C75+C77+C79+C87+C88+C90+C91+C92+C94+C95)</f>
        <v>3258</v>
      </c>
      <c r="D71" s="22">
        <f>SUM(D72+D73+D74+D75+D77+D79+D87+D88+D89+D90+D91+D92+D94+D95)</f>
        <v>1948.32</v>
      </c>
      <c r="E71" s="22">
        <f t="shared" si="15"/>
        <v>59.80110497237569</v>
      </c>
      <c r="F71" s="56">
        <f t="shared" si="17"/>
        <v>-1309.68</v>
      </c>
    </row>
    <row r="72" spans="1:6" ht="127.5" x14ac:dyDescent="0.25">
      <c r="A72" s="24" t="s">
        <v>110</v>
      </c>
      <c r="B72" s="25" t="s">
        <v>246</v>
      </c>
      <c r="C72" s="26">
        <v>190</v>
      </c>
      <c r="D72" s="13">
        <v>32.4</v>
      </c>
      <c r="E72" s="26">
        <f t="shared" si="15"/>
        <v>17.05263157894737</v>
      </c>
      <c r="F72" s="56">
        <f t="shared" si="17"/>
        <v>-157.6</v>
      </c>
    </row>
    <row r="73" spans="1:6" ht="63.75" x14ac:dyDescent="0.25">
      <c r="A73" s="24" t="s">
        <v>111</v>
      </c>
      <c r="B73" s="25" t="s">
        <v>112</v>
      </c>
      <c r="C73" s="26">
        <v>20</v>
      </c>
      <c r="D73" s="13">
        <v>7.63</v>
      </c>
      <c r="E73" s="26">
        <f t="shared" si="15"/>
        <v>38.15</v>
      </c>
      <c r="F73" s="56">
        <f t="shared" si="17"/>
        <v>-12.370000000000001</v>
      </c>
    </row>
    <row r="74" spans="1:6" ht="63.75" x14ac:dyDescent="0.25">
      <c r="A74" s="24" t="s">
        <v>113</v>
      </c>
      <c r="B74" s="25" t="s">
        <v>114</v>
      </c>
      <c r="C74" s="26">
        <v>100</v>
      </c>
      <c r="D74" s="34">
        <v>53.5</v>
      </c>
      <c r="E74" s="26">
        <f t="shared" si="15"/>
        <v>53.5</v>
      </c>
      <c r="F74" s="56">
        <f t="shared" si="17"/>
        <v>-46.5</v>
      </c>
    </row>
    <row r="75" spans="1:6" ht="63.75" x14ac:dyDescent="0.25">
      <c r="A75" s="21" t="s">
        <v>247</v>
      </c>
      <c r="B75" s="28" t="s">
        <v>115</v>
      </c>
      <c r="C75" s="22">
        <f>SUM(C76)</f>
        <v>50</v>
      </c>
      <c r="D75" s="22">
        <f>SUM(D76)</f>
        <v>5</v>
      </c>
      <c r="E75" s="22">
        <f t="shared" si="15"/>
        <v>10</v>
      </c>
      <c r="F75" s="56">
        <f t="shared" si="17"/>
        <v>-45</v>
      </c>
    </row>
    <row r="76" spans="1:6" ht="63.75" x14ac:dyDescent="0.25">
      <c r="A76" s="24" t="s">
        <v>116</v>
      </c>
      <c r="B76" s="38" t="s">
        <v>205</v>
      </c>
      <c r="C76" s="26">
        <v>50</v>
      </c>
      <c r="D76" s="34">
        <v>5</v>
      </c>
      <c r="E76" s="26">
        <f t="shared" si="15"/>
        <v>10</v>
      </c>
      <c r="F76" s="56">
        <f t="shared" si="17"/>
        <v>-45</v>
      </c>
    </row>
    <row r="77" spans="1:6" ht="63.75" x14ac:dyDescent="0.25">
      <c r="A77" s="21" t="s">
        <v>117</v>
      </c>
      <c r="B77" s="28" t="s">
        <v>118</v>
      </c>
      <c r="C77" s="22">
        <f>SUM(C78)</f>
        <v>2</v>
      </c>
      <c r="D77" s="22">
        <f>SUM(D78)</f>
        <v>0</v>
      </c>
      <c r="E77" s="22">
        <f t="shared" si="15"/>
        <v>0</v>
      </c>
      <c r="F77" s="56">
        <f t="shared" si="17"/>
        <v>-2</v>
      </c>
    </row>
    <row r="78" spans="1:6" ht="63.75" x14ac:dyDescent="0.25">
      <c r="A78" s="24" t="s">
        <v>119</v>
      </c>
      <c r="B78" s="25" t="s">
        <v>118</v>
      </c>
      <c r="C78" s="7">
        <v>2</v>
      </c>
      <c r="D78" s="34"/>
      <c r="E78" s="26">
        <f t="shared" si="15"/>
        <v>0</v>
      </c>
      <c r="F78" s="56">
        <f t="shared" si="17"/>
        <v>-2</v>
      </c>
    </row>
    <row r="79" spans="1:6" ht="127.5" x14ac:dyDescent="0.25">
      <c r="A79" s="21" t="s">
        <v>208</v>
      </c>
      <c r="B79" s="12" t="s">
        <v>207</v>
      </c>
      <c r="C79" s="18">
        <f>SUM(C80+C82+C86)</f>
        <v>152</v>
      </c>
      <c r="D79" s="18">
        <f>SUM(D80+D82+D86)</f>
        <v>76.900000000000006</v>
      </c>
      <c r="E79" s="22">
        <f t="shared" si="15"/>
        <v>50.592105263157897</v>
      </c>
      <c r="F79" s="56">
        <f t="shared" si="17"/>
        <v>-75.099999999999994</v>
      </c>
    </row>
    <row r="80" spans="1:6" ht="38.25" x14ac:dyDescent="0.25">
      <c r="A80" s="69" t="s">
        <v>266</v>
      </c>
      <c r="B80" s="70" t="s">
        <v>267</v>
      </c>
      <c r="C80" s="71">
        <f>SUM(C81)</f>
        <v>0</v>
      </c>
      <c r="D80" s="71">
        <f t="shared" ref="D80" si="18">SUM(D81)</f>
        <v>0</v>
      </c>
      <c r="E80" s="55"/>
      <c r="F80" s="56">
        <f t="shared" si="17"/>
        <v>0</v>
      </c>
    </row>
    <row r="81" spans="1:6" ht="38.25" x14ac:dyDescent="0.25">
      <c r="A81" s="24" t="s">
        <v>268</v>
      </c>
      <c r="B81" s="72" t="s">
        <v>267</v>
      </c>
      <c r="C81" s="18"/>
      <c r="D81" s="7">
        <v>0</v>
      </c>
      <c r="E81" s="26"/>
      <c r="F81" s="56">
        <f t="shared" si="17"/>
        <v>0</v>
      </c>
    </row>
    <row r="82" spans="1:6" ht="38.25" x14ac:dyDescent="0.25">
      <c r="A82" s="69" t="s">
        <v>269</v>
      </c>
      <c r="B82" s="73" t="s">
        <v>206</v>
      </c>
      <c r="C82" s="71">
        <f>SUM(C83:C85)</f>
        <v>5</v>
      </c>
      <c r="D82" s="71">
        <f t="shared" ref="D82:E82" si="19">SUM(D83:D85)</f>
        <v>11.5</v>
      </c>
      <c r="E82" s="71">
        <f t="shared" si="19"/>
        <v>200</v>
      </c>
      <c r="F82" s="56">
        <f t="shared" si="17"/>
        <v>6.5</v>
      </c>
    </row>
    <row r="83" spans="1:6" ht="38.25" x14ac:dyDescent="0.25">
      <c r="A83" s="24" t="s">
        <v>270</v>
      </c>
      <c r="B83" s="37" t="s">
        <v>206</v>
      </c>
      <c r="C83" s="18"/>
      <c r="D83" s="7">
        <v>0</v>
      </c>
      <c r="E83" s="26"/>
      <c r="F83" s="56">
        <f t="shared" si="17"/>
        <v>0</v>
      </c>
    </row>
    <row r="84" spans="1:6" ht="38.25" x14ac:dyDescent="0.25">
      <c r="A84" s="24" t="s">
        <v>261</v>
      </c>
      <c r="B84" s="37" t="s">
        <v>206</v>
      </c>
      <c r="C84" s="7">
        <v>0</v>
      </c>
      <c r="D84" s="7">
        <v>1.5</v>
      </c>
      <c r="E84" s="22"/>
      <c r="F84" s="56">
        <f t="shared" si="17"/>
        <v>1.5</v>
      </c>
    </row>
    <row r="85" spans="1:6" ht="38.25" x14ac:dyDescent="0.25">
      <c r="A85" s="24" t="s">
        <v>188</v>
      </c>
      <c r="B85" s="37" t="s">
        <v>206</v>
      </c>
      <c r="C85" s="7">
        <v>5</v>
      </c>
      <c r="D85" s="7">
        <v>10</v>
      </c>
      <c r="E85" s="26">
        <f t="shared" si="15"/>
        <v>200</v>
      </c>
      <c r="F85" s="56">
        <f t="shared" si="17"/>
        <v>5</v>
      </c>
    </row>
    <row r="86" spans="1:6" ht="25.5" x14ac:dyDescent="0.25">
      <c r="A86" s="24" t="s">
        <v>120</v>
      </c>
      <c r="B86" s="25" t="s">
        <v>121</v>
      </c>
      <c r="C86" s="26">
        <v>147</v>
      </c>
      <c r="D86" s="34">
        <v>65.400000000000006</v>
      </c>
      <c r="E86" s="26">
        <f t="shared" si="15"/>
        <v>44.489795918367356</v>
      </c>
      <c r="F86" s="56">
        <f t="shared" si="17"/>
        <v>-81.599999999999994</v>
      </c>
    </row>
    <row r="87" spans="1:6" ht="63.75" x14ac:dyDescent="0.25">
      <c r="A87" s="24" t="s">
        <v>122</v>
      </c>
      <c r="B87" s="25" t="s">
        <v>123</v>
      </c>
      <c r="C87" s="26">
        <v>730</v>
      </c>
      <c r="D87" s="34">
        <v>590.6</v>
      </c>
      <c r="E87" s="26">
        <f t="shared" si="15"/>
        <v>80.904109589041099</v>
      </c>
      <c r="F87" s="56">
        <f t="shared" si="17"/>
        <v>-139.39999999999998</v>
      </c>
    </row>
    <row r="88" spans="1:6" ht="27" customHeight="1" x14ac:dyDescent="0.25">
      <c r="A88" s="24" t="s">
        <v>242</v>
      </c>
      <c r="B88" s="24" t="s">
        <v>243</v>
      </c>
      <c r="C88" s="26">
        <v>0</v>
      </c>
      <c r="D88" s="34">
        <v>5.3</v>
      </c>
      <c r="E88" s="26"/>
      <c r="F88" s="56">
        <f t="shared" si="17"/>
        <v>5.3</v>
      </c>
    </row>
    <row r="89" spans="1:6" ht="52.5" customHeight="1" x14ac:dyDescent="0.25">
      <c r="A89" s="24" t="s">
        <v>289</v>
      </c>
      <c r="B89" s="24" t="s">
        <v>290</v>
      </c>
      <c r="C89" s="26">
        <v>0</v>
      </c>
      <c r="D89" s="34">
        <v>25.71</v>
      </c>
      <c r="E89" s="26"/>
      <c r="F89" s="56">
        <f t="shared" si="17"/>
        <v>25.71</v>
      </c>
    </row>
    <row r="90" spans="1:6" ht="40.5" customHeight="1" x14ac:dyDescent="0.25">
      <c r="A90" s="24" t="s">
        <v>248</v>
      </c>
      <c r="B90" s="25" t="s">
        <v>124</v>
      </c>
      <c r="C90" s="26">
        <v>2</v>
      </c>
      <c r="D90" s="13">
        <v>1.72</v>
      </c>
      <c r="E90" s="26">
        <f t="shared" si="15"/>
        <v>86</v>
      </c>
      <c r="F90" s="56">
        <f t="shared" si="17"/>
        <v>-0.28000000000000003</v>
      </c>
    </row>
    <row r="91" spans="1:6" ht="78" customHeight="1" x14ac:dyDescent="0.25">
      <c r="A91" s="24" t="s">
        <v>125</v>
      </c>
      <c r="B91" s="25" t="s">
        <v>126</v>
      </c>
      <c r="C91" s="26">
        <v>25</v>
      </c>
      <c r="D91" s="13">
        <v>0</v>
      </c>
      <c r="E91" s="26">
        <f t="shared" si="15"/>
        <v>0</v>
      </c>
      <c r="F91" s="56">
        <f t="shared" si="17"/>
        <v>-25</v>
      </c>
    </row>
    <row r="92" spans="1:6" ht="79.5" customHeight="1" x14ac:dyDescent="0.25">
      <c r="A92" s="21" t="s">
        <v>249</v>
      </c>
      <c r="B92" s="28" t="s">
        <v>272</v>
      </c>
      <c r="C92" s="22">
        <f>SUM(C93:C93)</f>
        <v>53</v>
      </c>
      <c r="D92" s="22">
        <f>SUM(D93:D93)</f>
        <v>82.8</v>
      </c>
      <c r="E92" s="22">
        <f t="shared" si="15"/>
        <v>156.22641509433961</v>
      </c>
      <c r="F92" s="56">
        <f t="shared" si="17"/>
        <v>29.799999999999997</v>
      </c>
    </row>
    <row r="93" spans="1:6" ht="76.5" x14ac:dyDescent="0.25">
      <c r="A93" s="24" t="s">
        <v>128</v>
      </c>
      <c r="B93" s="25" t="s">
        <v>272</v>
      </c>
      <c r="C93" s="26">
        <v>53</v>
      </c>
      <c r="D93" s="34">
        <v>82.8</v>
      </c>
      <c r="E93" s="26">
        <f t="shared" si="15"/>
        <v>156.22641509433961</v>
      </c>
      <c r="F93" s="56">
        <f t="shared" si="17"/>
        <v>29.799999999999997</v>
      </c>
    </row>
    <row r="94" spans="1:6" ht="51" customHeight="1" x14ac:dyDescent="0.25">
      <c r="A94" s="24" t="s">
        <v>129</v>
      </c>
      <c r="B94" s="25" t="s">
        <v>130</v>
      </c>
      <c r="C94" s="26">
        <v>105</v>
      </c>
      <c r="D94" s="34">
        <v>0</v>
      </c>
      <c r="E94" s="26">
        <f t="shared" si="15"/>
        <v>0</v>
      </c>
      <c r="F94" s="56">
        <f t="shared" si="17"/>
        <v>-105</v>
      </c>
    </row>
    <row r="95" spans="1:6" ht="40.5" customHeight="1" x14ac:dyDescent="0.25">
      <c r="A95" s="21" t="s">
        <v>131</v>
      </c>
      <c r="B95" s="28" t="s">
        <v>132</v>
      </c>
      <c r="C95" s="22">
        <f>SUM(C97:C105)</f>
        <v>1829</v>
      </c>
      <c r="D95" s="22">
        <f>SUM(D97:D105)</f>
        <v>1066.76</v>
      </c>
      <c r="E95" s="22">
        <f t="shared" si="15"/>
        <v>58.324767632586109</v>
      </c>
      <c r="F95" s="56">
        <f t="shared" si="17"/>
        <v>-762.24</v>
      </c>
    </row>
    <row r="96" spans="1:6" x14ac:dyDescent="0.25">
      <c r="A96" s="24"/>
      <c r="B96" s="25" t="s">
        <v>133</v>
      </c>
      <c r="C96" s="26"/>
      <c r="D96" s="13"/>
      <c r="E96" s="26"/>
      <c r="F96" s="56">
        <f t="shared" si="17"/>
        <v>0</v>
      </c>
    </row>
    <row r="97" spans="1:6" x14ac:dyDescent="0.25">
      <c r="A97" s="24" t="s">
        <v>273</v>
      </c>
      <c r="B97" s="25"/>
      <c r="C97" s="26"/>
      <c r="D97" s="34">
        <v>26</v>
      </c>
      <c r="E97" s="26"/>
      <c r="F97" s="56">
        <f t="shared" si="17"/>
        <v>26</v>
      </c>
    </row>
    <row r="98" spans="1:6" x14ac:dyDescent="0.25">
      <c r="A98" s="24" t="s">
        <v>274</v>
      </c>
      <c r="B98" s="25"/>
      <c r="C98" s="26"/>
      <c r="D98" s="34">
        <v>0</v>
      </c>
      <c r="E98" s="26"/>
      <c r="F98" s="56">
        <f t="shared" si="17"/>
        <v>0</v>
      </c>
    </row>
    <row r="99" spans="1:6" x14ac:dyDescent="0.25">
      <c r="A99" s="24" t="s">
        <v>134</v>
      </c>
      <c r="B99" s="25"/>
      <c r="C99" s="26">
        <v>60</v>
      </c>
      <c r="D99" s="34">
        <v>19.13</v>
      </c>
      <c r="E99" s="26">
        <f t="shared" si="15"/>
        <v>31.883333333333333</v>
      </c>
      <c r="F99" s="56">
        <f t="shared" si="17"/>
        <v>-40.870000000000005</v>
      </c>
    </row>
    <row r="100" spans="1:6" x14ac:dyDescent="0.25">
      <c r="A100" s="24" t="s">
        <v>135</v>
      </c>
      <c r="B100" s="25"/>
      <c r="C100" s="26">
        <v>18</v>
      </c>
      <c r="D100" s="34">
        <v>121.52</v>
      </c>
      <c r="E100" s="26">
        <f t="shared" si="15"/>
        <v>675.11111111111109</v>
      </c>
      <c r="F100" s="56">
        <f t="shared" si="17"/>
        <v>103.52</v>
      </c>
    </row>
    <row r="101" spans="1:6" x14ac:dyDescent="0.25">
      <c r="A101" s="24" t="s">
        <v>241</v>
      </c>
      <c r="B101" s="25"/>
      <c r="C101" s="26">
        <v>0</v>
      </c>
      <c r="D101" s="34">
        <v>26.5</v>
      </c>
      <c r="E101" s="26"/>
      <c r="F101" s="56">
        <f t="shared" si="17"/>
        <v>26.5</v>
      </c>
    </row>
    <row r="102" spans="1:6" x14ac:dyDescent="0.25">
      <c r="A102" s="24" t="s">
        <v>136</v>
      </c>
      <c r="B102" s="25"/>
      <c r="C102" s="26">
        <v>55</v>
      </c>
      <c r="D102" s="34">
        <v>44.3</v>
      </c>
      <c r="E102" s="26">
        <f t="shared" si="15"/>
        <v>80.545454545454547</v>
      </c>
      <c r="F102" s="56">
        <f t="shared" si="17"/>
        <v>-10.700000000000003</v>
      </c>
    </row>
    <row r="103" spans="1:6" x14ac:dyDescent="0.25">
      <c r="A103" s="24" t="s">
        <v>212</v>
      </c>
      <c r="B103" s="25"/>
      <c r="C103" s="26">
        <v>0</v>
      </c>
      <c r="D103" s="34">
        <v>2</v>
      </c>
      <c r="E103" s="26"/>
      <c r="F103" s="56">
        <f t="shared" si="17"/>
        <v>2</v>
      </c>
    </row>
    <row r="104" spans="1:6" x14ac:dyDescent="0.25">
      <c r="A104" s="24" t="s">
        <v>137</v>
      </c>
      <c r="B104" s="25"/>
      <c r="C104" s="26">
        <v>1696</v>
      </c>
      <c r="D104" s="13">
        <v>820.41</v>
      </c>
      <c r="E104" s="26">
        <f t="shared" si="15"/>
        <v>48.373231132075475</v>
      </c>
      <c r="F104" s="56">
        <f t="shared" si="17"/>
        <v>-875.59</v>
      </c>
    </row>
    <row r="105" spans="1:6" x14ac:dyDescent="0.25">
      <c r="A105" s="24" t="s">
        <v>213</v>
      </c>
      <c r="B105" s="25"/>
      <c r="C105" s="26">
        <v>0</v>
      </c>
      <c r="D105" s="34">
        <v>6.9</v>
      </c>
      <c r="E105" s="26"/>
      <c r="F105" s="56">
        <f t="shared" si="17"/>
        <v>6.9</v>
      </c>
    </row>
    <row r="106" spans="1:6" x14ac:dyDescent="0.25">
      <c r="A106" s="28" t="s">
        <v>138</v>
      </c>
      <c r="B106" s="28" t="s">
        <v>139</v>
      </c>
      <c r="C106" s="22">
        <f>SUM(C107)</f>
        <v>0</v>
      </c>
      <c r="D106" s="22">
        <f>SUM(D107)</f>
        <v>0</v>
      </c>
      <c r="E106" s="26"/>
      <c r="F106" s="56">
        <f t="shared" si="17"/>
        <v>0</v>
      </c>
    </row>
    <row r="107" spans="1:6" x14ac:dyDescent="0.25">
      <c r="A107" s="25" t="s">
        <v>140</v>
      </c>
      <c r="B107" s="25" t="s">
        <v>141</v>
      </c>
      <c r="C107" s="26">
        <f>SUM(C108:C110)</f>
        <v>0</v>
      </c>
      <c r="D107" s="26">
        <f>SUM(D108:D110)</f>
        <v>0</v>
      </c>
      <c r="E107" s="26"/>
      <c r="F107" s="56">
        <f t="shared" si="17"/>
        <v>0</v>
      </c>
    </row>
    <row r="108" spans="1:6" x14ac:dyDescent="0.25">
      <c r="A108" s="25" t="s">
        <v>142</v>
      </c>
      <c r="B108" s="25" t="s">
        <v>141</v>
      </c>
      <c r="C108" s="26">
        <v>0</v>
      </c>
      <c r="D108" s="34">
        <v>0</v>
      </c>
      <c r="E108" s="26"/>
      <c r="F108" s="56">
        <f t="shared" si="17"/>
        <v>0</v>
      </c>
    </row>
    <row r="109" spans="1:6" x14ac:dyDescent="0.25">
      <c r="A109" s="25" t="s">
        <v>143</v>
      </c>
      <c r="B109" s="25" t="s">
        <v>141</v>
      </c>
      <c r="C109" s="26">
        <v>0</v>
      </c>
      <c r="D109" s="34">
        <v>0</v>
      </c>
      <c r="E109" s="26"/>
      <c r="F109" s="56">
        <f t="shared" si="17"/>
        <v>0</v>
      </c>
    </row>
    <row r="110" spans="1:6" x14ac:dyDescent="0.25">
      <c r="A110" s="25" t="s">
        <v>146</v>
      </c>
      <c r="B110" s="25" t="s">
        <v>141</v>
      </c>
      <c r="C110" s="26">
        <v>0</v>
      </c>
      <c r="D110" s="34">
        <v>0</v>
      </c>
      <c r="E110" s="26"/>
      <c r="F110" s="56">
        <f t="shared" si="17"/>
        <v>0</v>
      </c>
    </row>
    <row r="111" spans="1:6" x14ac:dyDescent="0.25">
      <c r="A111" s="62" t="s">
        <v>149</v>
      </c>
      <c r="B111" s="74" t="s">
        <v>150</v>
      </c>
      <c r="C111" s="29">
        <f>SUM(C112+C156+C159+C161)</f>
        <v>727012.7</v>
      </c>
      <c r="D111" s="29">
        <f>SUM(D112+D156+D159+D161)</f>
        <v>372505.78963000001</v>
      </c>
      <c r="E111" s="22">
        <f t="shared" si="15"/>
        <v>51.237865532472817</v>
      </c>
      <c r="F111" s="56">
        <f t="shared" si="17"/>
        <v>-354506.91036999994</v>
      </c>
    </row>
    <row r="112" spans="1:6" ht="25.5" customHeight="1" x14ac:dyDescent="0.25">
      <c r="A112" s="24" t="s">
        <v>151</v>
      </c>
      <c r="B112" s="21" t="s">
        <v>152</v>
      </c>
      <c r="C112" s="23">
        <f>SUM(C113+C115+C137+C149)</f>
        <v>726512.7</v>
      </c>
      <c r="D112" s="23">
        <f>SUM(D113+D115+D137+D149)</f>
        <v>374612.755</v>
      </c>
      <c r="E112" s="22">
        <f t="shared" si="15"/>
        <v>51.563139226609529</v>
      </c>
      <c r="F112" s="56">
        <f t="shared" si="17"/>
        <v>-351899.94499999995</v>
      </c>
    </row>
    <row r="113" spans="1:6" x14ac:dyDescent="0.25">
      <c r="A113" s="30" t="s">
        <v>153</v>
      </c>
      <c r="B113" s="21" t="s">
        <v>154</v>
      </c>
      <c r="C113" s="31">
        <f>SUM(C114)</f>
        <v>7452</v>
      </c>
      <c r="D113" s="31">
        <f>SUM(D114)</f>
        <v>3726</v>
      </c>
      <c r="E113" s="22">
        <f t="shared" si="15"/>
        <v>50</v>
      </c>
      <c r="F113" s="56">
        <f t="shared" si="17"/>
        <v>-3726</v>
      </c>
    </row>
    <row r="114" spans="1:6" ht="25.5" x14ac:dyDescent="0.25">
      <c r="A114" s="20" t="s">
        <v>155</v>
      </c>
      <c r="B114" s="24" t="s">
        <v>156</v>
      </c>
      <c r="C114" s="27">
        <v>7452</v>
      </c>
      <c r="D114" s="34">
        <v>3726</v>
      </c>
      <c r="E114" s="26">
        <f t="shared" si="15"/>
        <v>50</v>
      </c>
      <c r="F114" s="56">
        <f t="shared" si="17"/>
        <v>-3726</v>
      </c>
    </row>
    <row r="115" spans="1:6" x14ac:dyDescent="0.25">
      <c r="A115" s="30" t="s">
        <v>157</v>
      </c>
      <c r="B115" s="21" t="s">
        <v>158</v>
      </c>
      <c r="C115" s="22">
        <f>SUM(C116+C117+C121+C122+C123+C124+C120)</f>
        <v>335553.39999999997</v>
      </c>
      <c r="D115" s="22">
        <f>SUM(D116+D117+D121+D122+D123+D124+D120)</f>
        <v>159881.52900000001</v>
      </c>
      <c r="E115" s="22">
        <f t="shared" si="15"/>
        <v>47.647119355667392</v>
      </c>
      <c r="F115" s="56">
        <f t="shared" si="17"/>
        <v>-175671.87099999996</v>
      </c>
    </row>
    <row r="116" spans="1:6" ht="51" x14ac:dyDescent="0.25">
      <c r="A116" s="20" t="s">
        <v>250</v>
      </c>
      <c r="B116" s="24" t="s">
        <v>251</v>
      </c>
      <c r="C116" s="26">
        <v>591.70000000000005</v>
      </c>
      <c r="D116" s="26">
        <v>591.70000000000005</v>
      </c>
      <c r="E116" s="26">
        <f t="shared" si="15"/>
        <v>100</v>
      </c>
      <c r="F116" s="56">
        <f t="shared" si="17"/>
        <v>0</v>
      </c>
    </row>
    <row r="117" spans="1:6" ht="51" x14ac:dyDescent="0.25">
      <c r="A117" s="30" t="s">
        <v>259</v>
      </c>
      <c r="B117" s="21" t="s">
        <v>260</v>
      </c>
      <c r="C117" s="22">
        <f>SUM(C118:C119)</f>
        <v>22924.1</v>
      </c>
      <c r="D117" s="22">
        <f t="shared" ref="D117" si="20">SUM(D118)</f>
        <v>0</v>
      </c>
      <c r="E117" s="22">
        <f t="shared" si="15"/>
        <v>0</v>
      </c>
      <c r="F117" s="56">
        <f t="shared" si="17"/>
        <v>-22924.1</v>
      </c>
    </row>
    <row r="118" spans="1:6" ht="38.25" x14ac:dyDescent="0.25">
      <c r="A118" s="20" t="s">
        <v>252</v>
      </c>
      <c r="B118" s="63" t="s">
        <v>253</v>
      </c>
      <c r="C118" s="26">
        <v>12879</v>
      </c>
      <c r="D118" s="26"/>
      <c r="E118" s="26">
        <f t="shared" si="15"/>
        <v>0</v>
      </c>
      <c r="F118" s="56">
        <f t="shared" si="17"/>
        <v>-12879</v>
      </c>
    </row>
    <row r="119" spans="1:6" ht="114.75" x14ac:dyDescent="0.25">
      <c r="A119" s="20" t="s">
        <v>252</v>
      </c>
      <c r="B119" s="63" t="s">
        <v>281</v>
      </c>
      <c r="C119" s="26">
        <v>10045.1</v>
      </c>
      <c r="D119" s="26"/>
      <c r="E119" s="26">
        <f t="shared" si="15"/>
        <v>0</v>
      </c>
      <c r="F119" s="56">
        <f t="shared" si="17"/>
        <v>-10045.1</v>
      </c>
    </row>
    <row r="120" spans="1:6" ht="52.5" customHeight="1" x14ac:dyDescent="0.25">
      <c r="A120" s="44" t="s">
        <v>294</v>
      </c>
      <c r="B120" s="81" t="s">
        <v>295</v>
      </c>
      <c r="C120" s="26"/>
      <c r="D120" s="26">
        <v>953</v>
      </c>
      <c r="E120" s="26">
        <f t="shared" ref="E120:E132" si="21">SUM(D121*100/C121)</f>
        <v>29.99988267317439</v>
      </c>
      <c r="F120" s="56">
        <f t="shared" si="17"/>
        <v>953</v>
      </c>
    </row>
    <row r="121" spans="1:6" ht="89.25" x14ac:dyDescent="0.25">
      <c r="A121" s="44" t="s">
        <v>224</v>
      </c>
      <c r="B121" s="64" t="s">
        <v>226</v>
      </c>
      <c r="C121" s="82">
        <v>8523.2000000000007</v>
      </c>
      <c r="D121" s="26">
        <v>2556.9499999999998</v>
      </c>
      <c r="E121" s="26">
        <f t="shared" si="21"/>
        <v>29.999992028569604</v>
      </c>
      <c r="F121" s="56">
        <f t="shared" si="17"/>
        <v>-5966.2500000000009</v>
      </c>
    </row>
    <row r="122" spans="1:6" ht="51" x14ac:dyDescent="0.25">
      <c r="A122" s="44" t="s">
        <v>225</v>
      </c>
      <c r="B122" s="64" t="s">
        <v>227</v>
      </c>
      <c r="C122" s="82">
        <v>12544.8</v>
      </c>
      <c r="D122" s="26">
        <v>3763.4389999999999</v>
      </c>
      <c r="E122" s="26">
        <f t="shared" si="21"/>
        <v>49.99450045829515</v>
      </c>
      <c r="F122" s="56">
        <f t="shared" si="17"/>
        <v>-8781.360999999999</v>
      </c>
    </row>
    <row r="123" spans="1:6" ht="53.25" customHeight="1" x14ac:dyDescent="0.25">
      <c r="A123" s="44" t="s">
        <v>283</v>
      </c>
      <c r="B123" s="64" t="s">
        <v>284</v>
      </c>
      <c r="C123" s="82">
        <v>545.5</v>
      </c>
      <c r="D123" s="26">
        <v>272.72000000000003</v>
      </c>
      <c r="E123" s="22">
        <f t="shared" si="21"/>
        <v>52.249011015270433</v>
      </c>
      <c r="F123" s="56">
        <f t="shared" si="17"/>
        <v>-272.77999999999997</v>
      </c>
    </row>
    <row r="124" spans="1:6" ht="27" x14ac:dyDescent="0.25">
      <c r="A124" s="30" t="s">
        <v>159</v>
      </c>
      <c r="B124" s="32" t="s">
        <v>160</v>
      </c>
      <c r="C124" s="83">
        <f>SUM(C131+C125+C136)</f>
        <v>290424.09999999998</v>
      </c>
      <c r="D124" s="22">
        <f>SUM(D131+D125+D136)</f>
        <v>151743.72</v>
      </c>
      <c r="E124" s="22">
        <f t="shared" si="21"/>
        <v>0</v>
      </c>
      <c r="F124" s="56">
        <f t="shared" si="17"/>
        <v>-138680.37999999998</v>
      </c>
    </row>
    <row r="125" spans="1:6" x14ac:dyDescent="0.25">
      <c r="A125" s="20" t="s">
        <v>228</v>
      </c>
      <c r="B125" s="65"/>
      <c r="C125" s="83">
        <f>SUM(C126:C130)</f>
        <v>1696.4</v>
      </c>
      <c r="D125" s="22">
        <f t="shared" ref="D125" si="22">SUM(D126:D130)</f>
        <v>0</v>
      </c>
      <c r="E125" s="22">
        <f t="shared" si="21"/>
        <v>0</v>
      </c>
      <c r="F125" s="56">
        <f t="shared" si="17"/>
        <v>-1696.4</v>
      </c>
    </row>
    <row r="126" spans="1:6" ht="38.25" x14ac:dyDescent="0.25">
      <c r="A126" s="20" t="s">
        <v>228</v>
      </c>
      <c r="B126" s="63" t="s">
        <v>254</v>
      </c>
      <c r="C126" s="82">
        <v>111.6</v>
      </c>
      <c r="D126" s="26"/>
      <c r="E126" s="26">
        <f t="shared" si="21"/>
        <v>0</v>
      </c>
      <c r="F126" s="56">
        <f t="shared" si="17"/>
        <v>-111.6</v>
      </c>
    </row>
    <row r="127" spans="1:6" ht="89.25" x14ac:dyDescent="0.25">
      <c r="A127" s="20" t="s">
        <v>228</v>
      </c>
      <c r="B127" s="46" t="s">
        <v>229</v>
      </c>
      <c r="C127" s="82">
        <v>148</v>
      </c>
      <c r="D127" s="22"/>
      <c r="E127" s="26">
        <f t="shared" si="21"/>
        <v>0</v>
      </c>
      <c r="F127" s="56">
        <f t="shared" si="17"/>
        <v>-148</v>
      </c>
    </row>
    <row r="128" spans="1:6" ht="76.5" x14ac:dyDescent="0.25">
      <c r="A128" s="20" t="s">
        <v>228</v>
      </c>
      <c r="B128" s="10" t="s">
        <v>230</v>
      </c>
      <c r="C128" s="26">
        <v>1261.3</v>
      </c>
      <c r="D128" s="22"/>
      <c r="E128" s="26">
        <f t="shared" si="21"/>
        <v>0</v>
      </c>
      <c r="F128" s="56">
        <f t="shared" si="17"/>
        <v>-1261.3</v>
      </c>
    </row>
    <row r="129" spans="1:6" ht="63.75" x14ac:dyDescent="0.25">
      <c r="A129" s="20" t="s">
        <v>228</v>
      </c>
      <c r="B129" s="47" t="s">
        <v>285</v>
      </c>
      <c r="C129" s="26">
        <v>28</v>
      </c>
      <c r="D129" s="22"/>
      <c r="E129" s="26">
        <f t="shared" si="21"/>
        <v>0</v>
      </c>
      <c r="F129" s="56">
        <f t="shared" si="17"/>
        <v>-28</v>
      </c>
    </row>
    <row r="130" spans="1:6" ht="78" customHeight="1" x14ac:dyDescent="0.25">
      <c r="A130" s="20" t="s">
        <v>228</v>
      </c>
      <c r="B130" s="48" t="s">
        <v>231</v>
      </c>
      <c r="C130" s="82">
        <v>147.5</v>
      </c>
      <c r="D130" s="83"/>
      <c r="E130" s="26">
        <f t="shared" si="21"/>
        <v>68.07783062210099</v>
      </c>
      <c r="F130" s="56">
        <f t="shared" si="17"/>
        <v>-147.5</v>
      </c>
    </row>
    <row r="131" spans="1:6" x14ac:dyDescent="0.25">
      <c r="A131" s="20" t="s">
        <v>161</v>
      </c>
      <c r="B131" s="48"/>
      <c r="C131" s="82">
        <f>SUM(C132:C135)</f>
        <v>40811.700000000004</v>
      </c>
      <c r="D131" s="82">
        <f>SUM(D132:D135)</f>
        <v>27783.719999999998</v>
      </c>
      <c r="E131" s="26">
        <f t="shared" si="21"/>
        <v>55.547973249624675</v>
      </c>
      <c r="F131" s="56">
        <f t="shared" si="17"/>
        <v>-13027.980000000007</v>
      </c>
    </row>
    <row r="132" spans="1:6" ht="38.25" x14ac:dyDescent="0.25">
      <c r="A132" s="20" t="s">
        <v>161</v>
      </c>
      <c r="B132" s="24" t="s">
        <v>162</v>
      </c>
      <c r="C132" s="84">
        <v>29308</v>
      </c>
      <c r="D132" s="85">
        <v>16280</v>
      </c>
      <c r="E132" s="26">
        <f t="shared" si="21"/>
        <v>100</v>
      </c>
      <c r="F132" s="56">
        <f t="shared" ref="F132:F165" si="23">D132-C132</f>
        <v>-13028</v>
      </c>
    </row>
    <row r="133" spans="1:6" ht="25.5" x14ac:dyDescent="0.25">
      <c r="A133" s="20" t="s">
        <v>161</v>
      </c>
      <c r="B133" s="24" t="s">
        <v>163</v>
      </c>
      <c r="C133" s="84">
        <v>10161.6</v>
      </c>
      <c r="D133" s="85">
        <v>10161.6</v>
      </c>
      <c r="E133" s="26">
        <f t="shared" ref="E133:E148" si="24">SUM(D134*100/C134)</f>
        <v>100.00390015600627</v>
      </c>
      <c r="F133" s="56">
        <f t="shared" si="23"/>
        <v>0</v>
      </c>
    </row>
    <row r="134" spans="1:6" ht="51" x14ac:dyDescent="0.25">
      <c r="A134" s="20" t="s">
        <v>161</v>
      </c>
      <c r="B134" s="24" t="s">
        <v>284</v>
      </c>
      <c r="C134" s="84">
        <v>512.79999999999995</v>
      </c>
      <c r="D134" s="85">
        <v>512.82000000000005</v>
      </c>
      <c r="E134" s="26">
        <f t="shared" si="24"/>
        <v>100</v>
      </c>
      <c r="F134" s="56">
        <f t="shared" si="23"/>
        <v>2.0000000000095497E-2</v>
      </c>
    </row>
    <row r="135" spans="1:6" ht="63.75" x14ac:dyDescent="0.25">
      <c r="A135" s="20" t="s">
        <v>161</v>
      </c>
      <c r="B135" s="49" t="s">
        <v>232</v>
      </c>
      <c r="C135" s="27">
        <v>829.3</v>
      </c>
      <c r="D135" s="34">
        <v>829.3</v>
      </c>
      <c r="E135" s="26">
        <f t="shared" si="24"/>
        <v>50.000806724858421</v>
      </c>
      <c r="F135" s="56">
        <f t="shared" si="23"/>
        <v>0</v>
      </c>
    </row>
    <row r="136" spans="1:6" ht="51" x14ac:dyDescent="0.25">
      <c r="A136" s="20" t="s">
        <v>164</v>
      </c>
      <c r="B136" s="24" t="s">
        <v>165</v>
      </c>
      <c r="C136" s="27">
        <v>247916</v>
      </c>
      <c r="D136" s="34">
        <v>123960</v>
      </c>
      <c r="E136" s="22">
        <f t="shared" si="24"/>
        <v>55.255230204337188</v>
      </c>
      <c r="F136" s="56">
        <f t="shared" si="23"/>
        <v>-123956</v>
      </c>
    </row>
    <row r="137" spans="1:6" x14ac:dyDescent="0.25">
      <c r="A137" s="30" t="s">
        <v>166</v>
      </c>
      <c r="B137" s="21" t="s">
        <v>167</v>
      </c>
      <c r="C137" s="22">
        <f>SUM(C138+C139+C140+C146)</f>
        <v>376926</v>
      </c>
      <c r="D137" s="22">
        <f t="shared" ref="D137" si="25">SUM(D138+D139+D140+D146)</f>
        <v>208271.329</v>
      </c>
      <c r="E137" s="26">
        <f t="shared" si="24"/>
        <v>57.225395139626407</v>
      </c>
      <c r="F137" s="56">
        <f t="shared" si="23"/>
        <v>-168654.671</v>
      </c>
    </row>
    <row r="138" spans="1:6" ht="38.25" x14ac:dyDescent="0.25">
      <c r="A138" s="20" t="s">
        <v>168</v>
      </c>
      <c r="B138" s="24" t="s">
        <v>169</v>
      </c>
      <c r="C138" s="27">
        <v>16007</v>
      </c>
      <c r="D138" s="34">
        <v>9160.0689999999995</v>
      </c>
      <c r="E138" s="26">
        <f t="shared" si="24"/>
        <v>42.177430929314674</v>
      </c>
      <c r="F138" s="56">
        <f t="shared" si="23"/>
        <v>-6846.9310000000005</v>
      </c>
    </row>
    <row r="139" spans="1:6" ht="38.25" customHeight="1" x14ac:dyDescent="0.25">
      <c r="A139" s="20" t="s">
        <v>170</v>
      </c>
      <c r="B139" s="24" t="s">
        <v>171</v>
      </c>
      <c r="C139" s="27">
        <v>16722</v>
      </c>
      <c r="D139" s="34">
        <v>7052.91</v>
      </c>
      <c r="E139" s="22">
        <f t="shared" si="24"/>
        <v>63.566737785040928</v>
      </c>
      <c r="F139" s="56">
        <f t="shared" si="23"/>
        <v>-9669.09</v>
      </c>
    </row>
    <row r="140" spans="1:6" ht="40.5" x14ac:dyDescent="0.25">
      <c r="A140" s="30" t="s">
        <v>172</v>
      </c>
      <c r="B140" s="32" t="s">
        <v>173</v>
      </c>
      <c r="C140" s="33">
        <f>SUM(C141:C145)</f>
        <v>66087</v>
      </c>
      <c r="D140" s="33">
        <f t="shared" ref="D140" si="26">SUM(D141:D145)</f>
        <v>42009.35</v>
      </c>
      <c r="E140" s="26">
        <f t="shared" si="24"/>
        <v>50</v>
      </c>
      <c r="F140" s="56">
        <f t="shared" si="23"/>
        <v>-24077.65</v>
      </c>
    </row>
    <row r="141" spans="1:6" ht="76.5" x14ac:dyDescent="0.25">
      <c r="A141" s="20" t="s">
        <v>172</v>
      </c>
      <c r="B141" s="24" t="s">
        <v>174</v>
      </c>
      <c r="C141" s="27">
        <v>227</v>
      </c>
      <c r="D141" s="34">
        <v>113.5</v>
      </c>
      <c r="E141" s="26">
        <f t="shared" si="24"/>
        <v>64.40676773991872</v>
      </c>
      <c r="F141" s="56">
        <f t="shared" si="23"/>
        <v>-113.5</v>
      </c>
    </row>
    <row r="142" spans="1:6" ht="76.5" x14ac:dyDescent="0.25">
      <c r="A142" s="20" t="s">
        <v>172</v>
      </c>
      <c r="B142" s="24" t="s">
        <v>175</v>
      </c>
      <c r="C142" s="27">
        <v>63980</v>
      </c>
      <c r="D142" s="34">
        <v>41207.449999999997</v>
      </c>
      <c r="E142" s="26">
        <f t="shared" si="24"/>
        <v>100</v>
      </c>
      <c r="F142" s="56">
        <f t="shared" si="23"/>
        <v>-22772.550000000003</v>
      </c>
    </row>
    <row r="143" spans="1:6" ht="76.5" x14ac:dyDescent="0.25">
      <c r="A143" s="20" t="s">
        <v>172</v>
      </c>
      <c r="B143" s="24" t="s">
        <v>176</v>
      </c>
      <c r="C143" s="27">
        <v>0.1</v>
      </c>
      <c r="D143" s="34">
        <v>0.1</v>
      </c>
      <c r="E143" s="26">
        <f t="shared" si="24"/>
        <v>100</v>
      </c>
      <c r="F143" s="56">
        <f t="shared" si="23"/>
        <v>0</v>
      </c>
    </row>
    <row r="144" spans="1:6" ht="38.25" x14ac:dyDescent="0.25">
      <c r="A144" s="20" t="s">
        <v>172</v>
      </c>
      <c r="B144" s="24" t="s">
        <v>177</v>
      </c>
      <c r="C144" s="27">
        <v>91.9</v>
      </c>
      <c r="D144" s="34">
        <v>91.9</v>
      </c>
      <c r="E144" s="26">
        <f t="shared" si="24"/>
        <v>33.355704697986575</v>
      </c>
      <c r="F144" s="56">
        <f t="shared" si="23"/>
        <v>0</v>
      </c>
    </row>
    <row r="145" spans="1:6" ht="89.25" x14ac:dyDescent="0.25">
      <c r="A145" s="20" t="s">
        <v>172</v>
      </c>
      <c r="B145" s="24" t="s">
        <v>255</v>
      </c>
      <c r="C145" s="27">
        <v>1788</v>
      </c>
      <c r="D145" s="34">
        <v>596.4</v>
      </c>
      <c r="E145" s="22">
        <f t="shared" si="24"/>
        <v>53.953112077954763</v>
      </c>
      <c r="F145" s="56">
        <f t="shared" si="23"/>
        <v>-1191.5999999999999</v>
      </c>
    </row>
    <row r="146" spans="1:6" ht="25.5" x14ac:dyDescent="0.25">
      <c r="A146" s="30" t="s">
        <v>178</v>
      </c>
      <c r="B146" s="21" t="s">
        <v>179</v>
      </c>
      <c r="C146" s="23">
        <f>SUM(C147:C148)</f>
        <v>278110</v>
      </c>
      <c r="D146" s="23">
        <f t="shared" ref="D146" si="27">SUM(D147:D148)</f>
        <v>150049</v>
      </c>
      <c r="E146" s="26">
        <f t="shared" si="24"/>
        <v>60.377612709719749</v>
      </c>
      <c r="F146" s="56">
        <f t="shared" si="23"/>
        <v>-128061</v>
      </c>
    </row>
    <row r="147" spans="1:6" ht="192" customHeight="1" x14ac:dyDescent="0.25">
      <c r="A147" s="20" t="s">
        <v>180</v>
      </c>
      <c r="B147" s="24" t="s">
        <v>181</v>
      </c>
      <c r="C147" s="27">
        <v>170704</v>
      </c>
      <c r="D147" s="34">
        <v>103067</v>
      </c>
      <c r="E147" s="26">
        <f t="shared" si="24"/>
        <v>43.74243524570322</v>
      </c>
      <c r="F147" s="56">
        <f t="shared" si="23"/>
        <v>-67637</v>
      </c>
    </row>
    <row r="148" spans="1:6" ht="38.25" x14ac:dyDescent="0.25">
      <c r="A148" s="20" t="s">
        <v>180</v>
      </c>
      <c r="B148" s="24" t="s">
        <v>182</v>
      </c>
      <c r="C148" s="27">
        <v>107406</v>
      </c>
      <c r="D148" s="34">
        <v>46982</v>
      </c>
      <c r="E148" s="22">
        <f t="shared" si="24"/>
        <v>41.540379560269251</v>
      </c>
      <c r="F148" s="56">
        <f t="shared" si="23"/>
        <v>-60424</v>
      </c>
    </row>
    <row r="149" spans="1:6" x14ac:dyDescent="0.25">
      <c r="A149" s="30" t="s">
        <v>233</v>
      </c>
      <c r="B149" s="21" t="s">
        <v>234</v>
      </c>
      <c r="C149" s="23">
        <f>SUM(C150+C151)</f>
        <v>6581.3</v>
      </c>
      <c r="D149" s="23">
        <f t="shared" ref="D149" si="28">SUM(D150+D151)</f>
        <v>2733.8969999999999</v>
      </c>
      <c r="E149" s="26"/>
      <c r="F149" s="56">
        <f t="shared" si="23"/>
        <v>-3847.4030000000002</v>
      </c>
    </row>
    <row r="150" spans="1:6" ht="78.75" customHeight="1" x14ac:dyDescent="0.25">
      <c r="A150" s="20" t="s">
        <v>256</v>
      </c>
      <c r="B150" s="25" t="s">
        <v>257</v>
      </c>
      <c r="C150" s="27">
        <v>2179.1999999999998</v>
      </c>
      <c r="D150" s="27"/>
      <c r="E150" s="55">
        <f t="shared" ref="E150:E156" si="29">SUM(D151*100/C151)</f>
        <v>62.104381999500234</v>
      </c>
      <c r="F150" s="56">
        <f t="shared" si="23"/>
        <v>-2179.1999999999998</v>
      </c>
    </row>
    <row r="151" spans="1:6" ht="27.75" customHeight="1" x14ac:dyDescent="0.25">
      <c r="A151" s="52" t="s">
        <v>235</v>
      </c>
      <c r="B151" s="53" t="s">
        <v>236</v>
      </c>
      <c r="C151" s="54">
        <f>SUM(C152:C155)</f>
        <v>4402.1000000000004</v>
      </c>
      <c r="D151" s="54">
        <f>SUM(D152:D155)</f>
        <v>2733.8969999999999</v>
      </c>
      <c r="E151" s="26">
        <f t="shared" si="29"/>
        <v>99.998150407303925</v>
      </c>
      <c r="F151" s="56">
        <f t="shared" si="23"/>
        <v>-1668.2030000000004</v>
      </c>
    </row>
    <row r="152" spans="1:6" ht="78" customHeight="1" x14ac:dyDescent="0.25">
      <c r="A152" s="20" t="s">
        <v>237</v>
      </c>
      <c r="B152" s="25" t="s">
        <v>238</v>
      </c>
      <c r="C152" s="27">
        <v>2541.1</v>
      </c>
      <c r="D152" s="34">
        <v>2541.0529999999999</v>
      </c>
      <c r="E152" s="26">
        <f t="shared" si="29"/>
        <v>100.04426559356136</v>
      </c>
      <c r="F152" s="56">
        <f t="shared" si="23"/>
        <v>-4.7000000000025466E-2</v>
      </c>
    </row>
    <row r="153" spans="1:6" ht="54.75" customHeight="1" x14ac:dyDescent="0.25">
      <c r="A153" s="20" t="s">
        <v>275</v>
      </c>
      <c r="B153" s="25" t="s">
        <v>276</v>
      </c>
      <c r="C153" s="27">
        <v>99.4</v>
      </c>
      <c r="D153" s="43">
        <v>99.444000000000003</v>
      </c>
      <c r="E153" s="26">
        <f t="shared" si="29"/>
        <v>100</v>
      </c>
      <c r="F153" s="56">
        <f t="shared" si="23"/>
        <v>4.399999999999693E-2</v>
      </c>
    </row>
    <row r="154" spans="1:6" ht="52.5" customHeight="1" x14ac:dyDescent="0.25">
      <c r="A154" s="20" t="s">
        <v>275</v>
      </c>
      <c r="B154" s="25" t="s">
        <v>286</v>
      </c>
      <c r="C154" s="27">
        <v>93.4</v>
      </c>
      <c r="D154" s="34">
        <v>93.4</v>
      </c>
      <c r="E154" s="26">
        <f t="shared" si="29"/>
        <v>0</v>
      </c>
      <c r="F154" s="56">
        <f t="shared" si="23"/>
        <v>0</v>
      </c>
    </row>
    <row r="155" spans="1:6" ht="127.5" x14ac:dyDescent="0.25">
      <c r="A155" s="20" t="s">
        <v>287</v>
      </c>
      <c r="B155" s="24" t="s">
        <v>288</v>
      </c>
      <c r="C155" s="27">
        <v>1668.2</v>
      </c>
      <c r="D155" s="39"/>
      <c r="E155" s="22">
        <f t="shared" si="29"/>
        <v>100</v>
      </c>
      <c r="F155" s="56">
        <f t="shared" si="23"/>
        <v>-1668.2</v>
      </c>
    </row>
    <row r="156" spans="1:6" ht="25.5" x14ac:dyDescent="0.25">
      <c r="A156" s="30" t="s">
        <v>277</v>
      </c>
      <c r="B156" s="21" t="s">
        <v>278</v>
      </c>
      <c r="C156" s="61">
        <f>SUM(C157:C158)</f>
        <v>500</v>
      </c>
      <c r="D156" s="61">
        <f>SUM(D157:D158)</f>
        <v>500</v>
      </c>
      <c r="E156" s="26">
        <f t="shared" si="29"/>
        <v>100</v>
      </c>
      <c r="F156" s="56">
        <f t="shared" si="23"/>
        <v>0</v>
      </c>
    </row>
    <row r="157" spans="1:6" ht="25.5" x14ac:dyDescent="0.25">
      <c r="A157" s="20" t="s">
        <v>279</v>
      </c>
      <c r="B157" s="24" t="s">
        <v>278</v>
      </c>
      <c r="C157" s="34">
        <v>500</v>
      </c>
      <c r="D157" s="34">
        <v>500</v>
      </c>
      <c r="E157" s="26"/>
      <c r="F157" s="56">
        <f t="shared" si="23"/>
        <v>0</v>
      </c>
    </row>
    <row r="158" spans="1:6" ht="25.5" x14ac:dyDescent="0.25">
      <c r="A158" s="20" t="s">
        <v>280</v>
      </c>
      <c r="B158" s="24" t="s">
        <v>278</v>
      </c>
      <c r="C158" s="27"/>
      <c r="D158" s="34"/>
      <c r="E158" s="22"/>
      <c r="F158" s="56">
        <f t="shared" si="23"/>
        <v>0</v>
      </c>
    </row>
    <row r="159" spans="1:6" ht="27.75" customHeight="1" x14ac:dyDescent="0.25">
      <c r="A159" s="30" t="s">
        <v>214</v>
      </c>
      <c r="B159" s="21" t="s">
        <v>215</v>
      </c>
      <c r="C159" s="22">
        <f>SUM(C160:C160)</f>
        <v>0</v>
      </c>
      <c r="D159" s="22">
        <f>SUM(D160:D160)</f>
        <v>1216.979</v>
      </c>
      <c r="E159" s="26"/>
      <c r="F159" s="56">
        <f t="shared" si="23"/>
        <v>1216.979</v>
      </c>
    </row>
    <row r="160" spans="1:6" ht="38.25" x14ac:dyDescent="0.25">
      <c r="A160" s="20" t="s">
        <v>258</v>
      </c>
      <c r="B160" s="24" t="s">
        <v>216</v>
      </c>
      <c r="C160" s="27">
        <v>0</v>
      </c>
      <c r="D160" s="34">
        <v>1216.979</v>
      </c>
      <c r="E160" s="26"/>
      <c r="F160" s="56">
        <f t="shared" si="23"/>
        <v>1216.979</v>
      </c>
    </row>
    <row r="161" spans="1:6" ht="51" x14ac:dyDescent="0.25">
      <c r="A161" s="30" t="s">
        <v>217</v>
      </c>
      <c r="B161" s="21" t="s">
        <v>218</v>
      </c>
      <c r="C161" s="23">
        <f>SUM(C162:C164)</f>
        <v>0</v>
      </c>
      <c r="D161" s="23">
        <f>SUM(D162:D164)</f>
        <v>-3823.9443700000002</v>
      </c>
      <c r="E161" s="26"/>
      <c r="F161" s="56">
        <f t="shared" si="23"/>
        <v>-3823.9443700000002</v>
      </c>
    </row>
    <row r="162" spans="1:6" x14ac:dyDescent="0.25">
      <c r="A162" s="20" t="s">
        <v>219</v>
      </c>
      <c r="B162" s="24"/>
      <c r="C162" s="77"/>
      <c r="D162" s="34">
        <v>-2007.72</v>
      </c>
      <c r="E162" s="26"/>
      <c r="F162" s="56">
        <f t="shared" si="23"/>
        <v>-2007.72</v>
      </c>
    </row>
    <row r="163" spans="1:6" x14ac:dyDescent="0.25">
      <c r="A163" s="20" t="s">
        <v>220</v>
      </c>
      <c r="B163" s="24"/>
      <c r="C163" s="27"/>
      <c r="D163" s="34">
        <v>-1689.2743700000001</v>
      </c>
      <c r="E163" s="26"/>
      <c r="F163" s="56">
        <f t="shared" si="23"/>
        <v>-1689.2743700000001</v>
      </c>
    </row>
    <row r="164" spans="1:6" x14ac:dyDescent="0.25">
      <c r="A164" s="20" t="s">
        <v>221</v>
      </c>
      <c r="B164" s="24"/>
      <c r="C164" s="27"/>
      <c r="D164" s="34">
        <v>-126.95</v>
      </c>
      <c r="E164" s="22"/>
      <c r="F164" s="56">
        <f t="shared" si="23"/>
        <v>-126.95</v>
      </c>
    </row>
    <row r="165" spans="1:6" x14ac:dyDescent="0.25">
      <c r="A165" s="30"/>
      <c r="B165" s="21" t="s">
        <v>183</v>
      </c>
      <c r="C165" s="23">
        <f>SUM(C111+C4)</f>
        <v>1251349.6199999999</v>
      </c>
      <c r="D165" s="23">
        <f>SUM(D111+D4)</f>
        <v>603204.65963000001</v>
      </c>
      <c r="E165" s="51">
        <f>D165/C165*100</f>
        <v>48.204326751623583</v>
      </c>
      <c r="F165" s="56">
        <f t="shared" si="23"/>
        <v>-648144.96036999987</v>
      </c>
    </row>
  </sheetData>
  <mergeCells count="1">
    <mergeCell ref="A1:F1"/>
  </mergeCells>
  <pageMargins left="0.59055118110236227" right="0.19685039370078741" top="0.35433070866141736" bottom="0.35433070866141736" header="0.31496062992125984" footer="0.31496062992125984"/>
  <pageSetup paperSize="9" scale="80" orientation="portrait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workbookViewId="0">
      <selection sqref="A1:F1"/>
    </sheetView>
  </sheetViews>
  <sheetFormatPr defaultRowHeight="15" x14ac:dyDescent="0.25"/>
  <cols>
    <col min="1" max="1" width="27" style="19" customWidth="1"/>
    <col min="2" max="2" width="32" style="19" customWidth="1"/>
    <col min="3" max="3" width="10.28515625" style="19" customWidth="1"/>
    <col min="4" max="4" width="12.5703125" style="19" customWidth="1"/>
    <col min="5" max="5" width="8.140625" style="19" customWidth="1"/>
    <col min="6" max="6" width="10.28515625" bestFit="1" customWidth="1"/>
  </cols>
  <sheetData>
    <row r="1" spans="1:6" ht="40.5" customHeight="1" x14ac:dyDescent="0.25">
      <c r="A1" s="201" t="s">
        <v>304</v>
      </c>
      <c r="B1" s="201"/>
      <c r="C1" s="201"/>
      <c r="D1" s="201"/>
      <c r="E1" s="201"/>
      <c r="F1" s="201"/>
    </row>
    <row r="2" spans="1:6" ht="72" x14ac:dyDescent="0.25">
      <c r="A2" s="57" t="s">
        <v>0</v>
      </c>
      <c r="B2" s="58" t="s">
        <v>1</v>
      </c>
      <c r="C2" s="57" t="s">
        <v>209</v>
      </c>
      <c r="D2" s="59" t="s">
        <v>298</v>
      </c>
      <c r="E2" s="60" t="s">
        <v>2</v>
      </c>
      <c r="F2" s="1" t="s">
        <v>223</v>
      </c>
    </row>
    <row r="3" spans="1:6" x14ac:dyDescent="0.25">
      <c r="A3" s="2">
        <v>1</v>
      </c>
      <c r="B3" s="2">
        <v>2</v>
      </c>
      <c r="C3" s="3">
        <v>3</v>
      </c>
      <c r="D3" s="4">
        <v>5</v>
      </c>
      <c r="E3" s="5">
        <v>7</v>
      </c>
      <c r="F3" s="41">
        <v>8</v>
      </c>
    </row>
    <row r="4" spans="1:6" ht="25.5" x14ac:dyDescent="0.25">
      <c r="A4" s="21" t="s">
        <v>3</v>
      </c>
      <c r="B4" s="6" t="s">
        <v>4</v>
      </c>
      <c r="C4" s="22">
        <f>SUM(C5+C11+C17+C25+C31+C34+C36+C46+C52+C61+C70+C103)</f>
        <v>524336.91999999993</v>
      </c>
      <c r="D4" s="22">
        <f>SUM(D5+D11+D17+D25+D31+D34+D36+D46+D52+D61+D70+D103)</f>
        <v>284214.19999999995</v>
      </c>
      <c r="E4" s="22">
        <f>SUM(D4*100/C4)</f>
        <v>54.204498893574005</v>
      </c>
      <c r="F4" s="56">
        <f>SUM(D4-C4)</f>
        <v>-240122.71999999997</v>
      </c>
    </row>
    <row r="5" spans="1:6" x14ac:dyDescent="0.25">
      <c r="A5" s="21" t="s">
        <v>5</v>
      </c>
      <c r="B5" s="16" t="s">
        <v>6</v>
      </c>
      <c r="C5" s="22">
        <f>SUM(C6)</f>
        <v>365329</v>
      </c>
      <c r="D5" s="22">
        <f>SUM(D6)</f>
        <v>198349.83</v>
      </c>
      <c r="E5" s="22">
        <f>SUM(D5*100/C5)</f>
        <v>54.293480670847373</v>
      </c>
      <c r="F5" s="56">
        <f t="shared" ref="F5:F68" si="0">SUM(D5-C5)</f>
        <v>-166979.17000000001</v>
      </c>
    </row>
    <row r="6" spans="1:6" x14ac:dyDescent="0.25">
      <c r="A6" s="21" t="s">
        <v>7</v>
      </c>
      <c r="B6" s="16" t="s">
        <v>8</v>
      </c>
      <c r="C6" s="22">
        <f>SUM(C7:C10)</f>
        <v>365329</v>
      </c>
      <c r="D6" s="22">
        <f t="shared" ref="D6" si="1">SUM(D7:D10)</f>
        <v>198349.83</v>
      </c>
      <c r="E6" s="22">
        <f>SUM(D6*100/C6)</f>
        <v>54.293480670847373</v>
      </c>
      <c r="F6" s="56">
        <f t="shared" si="0"/>
        <v>-166979.17000000001</v>
      </c>
    </row>
    <row r="7" spans="1:6" ht="102" x14ac:dyDescent="0.25">
      <c r="A7" s="24" t="s">
        <v>9</v>
      </c>
      <c r="B7" s="25" t="s">
        <v>10</v>
      </c>
      <c r="C7" s="26">
        <v>358194</v>
      </c>
      <c r="D7" s="13">
        <v>193475.93</v>
      </c>
      <c r="E7" s="26">
        <f t="shared" ref="E7:E62" si="2">SUM(D7*100/C7)</f>
        <v>54.014285554755247</v>
      </c>
      <c r="F7" s="51">
        <f t="shared" si="0"/>
        <v>-164718.07</v>
      </c>
    </row>
    <row r="8" spans="1:6" ht="165.75" x14ac:dyDescent="0.25">
      <c r="A8" s="24" t="s">
        <v>11</v>
      </c>
      <c r="B8" s="25" t="s">
        <v>12</v>
      </c>
      <c r="C8" s="26">
        <v>530</v>
      </c>
      <c r="D8" s="13">
        <v>433.23</v>
      </c>
      <c r="E8" s="26">
        <f t="shared" si="2"/>
        <v>81.741509433962264</v>
      </c>
      <c r="F8" s="51">
        <f t="shared" si="0"/>
        <v>-96.769999999999982</v>
      </c>
    </row>
    <row r="9" spans="1:6" ht="59.25" customHeight="1" x14ac:dyDescent="0.25">
      <c r="A9" s="24" t="s">
        <v>13</v>
      </c>
      <c r="B9" s="25" t="s">
        <v>14</v>
      </c>
      <c r="C9" s="26">
        <v>1584</v>
      </c>
      <c r="D9" s="13">
        <v>1879.87</v>
      </c>
      <c r="E9" s="26">
        <f t="shared" si="2"/>
        <v>118.67866161616162</v>
      </c>
      <c r="F9" s="51">
        <f t="shared" si="0"/>
        <v>295.86999999999989</v>
      </c>
    </row>
    <row r="10" spans="1:6" ht="140.25" x14ac:dyDescent="0.25">
      <c r="A10" s="24" t="s">
        <v>15</v>
      </c>
      <c r="B10" s="25" t="s">
        <v>16</v>
      </c>
      <c r="C10" s="26">
        <v>5021</v>
      </c>
      <c r="D10" s="34">
        <v>2560.8000000000002</v>
      </c>
      <c r="E10" s="26">
        <f t="shared" si="2"/>
        <v>51.001792471619204</v>
      </c>
      <c r="F10" s="51">
        <f t="shared" si="0"/>
        <v>-2460.1999999999998</v>
      </c>
    </row>
    <row r="11" spans="1:6" ht="51" x14ac:dyDescent="0.25">
      <c r="A11" s="21" t="s">
        <v>17</v>
      </c>
      <c r="B11" s="28" t="s">
        <v>18</v>
      </c>
      <c r="C11" s="22">
        <f>SUM(C12)</f>
        <v>12516.79</v>
      </c>
      <c r="D11" s="22">
        <f>SUM(D12)</f>
        <v>6978.67</v>
      </c>
      <c r="E11" s="22">
        <f t="shared" si="2"/>
        <v>55.754470595096663</v>
      </c>
      <c r="F11" s="56">
        <f t="shared" si="0"/>
        <v>-5538.1200000000008</v>
      </c>
    </row>
    <row r="12" spans="1:6" ht="38.25" x14ac:dyDescent="0.25">
      <c r="A12" s="21" t="s">
        <v>19</v>
      </c>
      <c r="B12" s="28" t="s">
        <v>20</v>
      </c>
      <c r="C12" s="22">
        <f>SUM(C13:C16)</f>
        <v>12516.79</v>
      </c>
      <c r="D12" s="22">
        <f t="shared" ref="D12" si="3">SUM(D13:D16)</f>
        <v>6978.67</v>
      </c>
      <c r="E12" s="22">
        <f t="shared" si="2"/>
        <v>55.754470595096663</v>
      </c>
      <c r="F12" s="56">
        <f t="shared" si="0"/>
        <v>-5538.1200000000008</v>
      </c>
    </row>
    <row r="13" spans="1:6" ht="102" x14ac:dyDescent="0.25">
      <c r="A13" s="14" t="s">
        <v>262</v>
      </c>
      <c r="B13" s="14" t="s">
        <v>22</v>
      </c>
      <c r="C13" s="26">
        <v>4209.43</v>
      </c>
      <c r="D13" s="13">
        <v>2338.9499999999998</v>
      </c>
      <c r="E13" s="26">
        <f t="shared" si="2"/>
        <v>55.564530114528559</v>
      </c>
      <c r="F13" s="51">
        <f t="shared" si="0"/>
        <v>-1870.4800000000005</v>
      </c>
    </row>
    <row r="14" spans="1:6" ht="127.5" x14ac:dyDescent="0.25">
      <c r="A14" s="14" t="s">
        <v>263</v>
      </c>
      <c r="B14" s="14" t="s">
        <v>24</v>
      </c>
      <c r="C14" s="26">
        <v>91.01</v>
      </c>
      <c r="D14" s="13">
        <v>63.87</v>
      </c>
      <c r="E14" s="26">
        <f t="shared" si="2"/>
        <v>70.179101197670576</v>
      </c>
      <c r="F14" s="51">
        <f t="shared" si="0"/>
        <v>-27.140000000000008</v>
      </c>
    </row>
    <row r="15" spans="1:6" ht="102" x14ac:dyDescent="0.25">
      <c r="A15" s="10" t="s">
        <v>264</v>
      </c>
      <c r="B15" s="14" t="s">
        <v>26</v>
      </c>
      <c r="C15" s="26">
        <v>8216.35</v>
      </c>
      <c r="D15" s="13">
        <v>4745.46</v>
      </c>
      <c r="E15" s="26">
        <f t="shared" si="2"/>
        <v>57.756302981250798</v>
      </c>
      <c r="F15" s="51">
        <f t="shared" si="0"/>
        <v>-3470.8900000000003</v>
      </c>
    </row>
    <row r="16" spans="1:6" ht="102" x14ac:dyDescent="0.25">
      <c r="A16" s="14" t="s">
        <v>265</v>
      </c>
      <c r="B16" s="14" t="s">
        <v>28</v>
      </c>
      <c r="C16" s="26"/>
      <c r="D16" s="13">
        <v>-169.61</v>
      </c>
      <c r="E16" s="26"/>
      <c r="F16" s="51">
        <f t="shared" si="0"/>
        <v>-169.61</v>
      </c>
    </row>
    <row r="17" spans="1:6" ht="25.5" x14ac:dyDescent="0.25">
      <c r="A17" s="21" t="s">
        <v>239</v>
      </c>
      <c r="B17" s="28" t="s">
        <v>240</v>
      </c>
      <c r="C17" s="22">
        <f>SUM(C18+C21+C23)</f>
        <v>21318</v>
      </c>
      <c r="D17" s="22">
        <f>SUM(D18+D21+D23)</f>
        <v>13174.140000000001</v>
      </c>
      <c r="E17" s="22">
        <f t="shared" si="2"/>
        <v>61.798198705319457</v>
      </c>
      <c r="F17" s="56">
        <f t="shared" si="0"/>
        <v>-8143.8599999999988</v>
      </c>
    </row>
    <row r="18" spans="1:6" ht="25.5" x14ac:dyDescent="0.25">
      <c r="A18" s="21" t="s">
        <v>29</v>
      </c>
      <c r="B18" s="28" t="s">
        <v>31</v>
      </c>
      <c r="C18" s="23">
        <f>SUM(C19:C20)</f>
        <v>19681</v>
      </c>
      <c r="D18" s="23">
        <f t="shared" ref="D18" si="4">SUM(D19:D20)</f>
        <v>11965.03</v>
      </c>
      <c r="E18" s="22">
        <f t="shared" si="2"/>
        <v>60.794827498602714</v>
      </c>
      <c r="F18" s="56">
        <f t="shared" si="0"/>
        <v>-7715.9699999999993</v>
      </c>
    </row>
    <row r="19" spans="1:6" ht="25.5" x14ac:dyDescent="0.25">
      <c r="A19" s="24" t="s">
        <v>30</v>
      </c>
      <c r="B19" s="25" t="s">
        <v>31</v>
      </c>
      <c r="C19" s="26">
        <v>19681</v>
      </c>
      <c r="D19" s="34">
        <v>11973.74</v>
      </c>
      <c r="E19" s="26">
        <f t="shared" si="2"/>
        <v>60.83908337990956</v>
      </c>
      <c r="F19" s="51">
        <f t="shared" si="0"/>
        <v>-7707.26</v>
      </c>
    </row>
    <row r="20" spans="1:6" ht="51" x14ac:dyDescent="0.25">
      <c r="A20" s="24" t="s">
        <v>32</v>
      </c>
      <c r="B20" s="25" t="s">
        <v>33</v>
      </c>
      <c r="C20" s="26">
        <v>0</v>
      </c>
      <c r="D20" s="13">
        <v>-8.7100000000000009</v>
      </c>
      <c r="E20" s="26"/>
      <c r="F20" s="51">
        <f t="shared" si="0"/>
        <v>-8.7100000000000009</v>
      </c>
    </row>
    <row r="21" spans="1:6" ht="25.5" x14ac:dyDescent="0.25">
      <c r="A21" s="21" t="s">
        <v>34</v>
      </c>
      <c r="B21" s="28" t="s">
        <v>35</v>
      </c>
      <c r="C21" s="23">
        <f>SUM(C22:C22)</f>
        <v>8</v>
      </c>
      <c r="D21" s="23">
        <f>SUM(D22:D22)</f>
        <v>25.52</v>
      </c>
      <c r="E21" s="22">
        <f t="shared" si="2"/>
        <v>319</v>
      </c>
      <c r="F21" s="56">
        <f t="shared" si="0"/>
        <v>17.52</v>
      </c>
    </row>
    <row r="22" spans="1:6" x14ac:dyDescent="0.25">
      <c r="A22" s="24" t="s">
        <v>36</v>
      </c>
      <c r="B22" s="25" t="s">
        <v>35</v>
      </c>
      <c r="C22" s="26">
        <v>8</v>
      </c>
      <c r="D22" s="34">
        <v>25.52</v>
      </c>
      <c r="E22" s="26">
        <f t="shared" si="2"/>
        <v>319</v>
      </c>
      <c r="F22" s="51">
        <f t="shared" si="0"/>
        <v>17.52</v>
      </c>
    </row>
    <row r="23" spans="1:6" ht="38.25" x14ac:dyDescent="0.25">
      <c r="A23" s="21" t="s">
        <v>39</v>
      </c>
      <c r="B23" s="28" t="s">
        <v>40</v>
      </c>
      <c r="C23" s="22">
        <f>SUM(C24)</f>
        <v>1629</v>
      </c>
      <c r="D23" s="22">
        <f>SUM(D24)</f>
        <v>1183.5899999999999</v>
      </c>
      <c r="E23" s="22">
        <f t="shared" si="2"/>
        <v>72.657458563535897</v>
      </c>
      <c r="F23" s="56">
        <f t="shared" si="0"/>
        <v>-445.41000000000008</v>
      </c>
    </row>
    <row r="24" spans="1:6" ht="51" x14ac:dyDescent="0.25">
      <c r="A24" s="24" t="s">
        <v>41</v>
      </c>
      <c r="B24" s="25" t="s">
        <v>42</v>
      </c>
      <c r="C24" s="26">
        <v>1629</v>
      </c>
      <c r="D24" s="13">
        <v>1183.5899999999999</v>
      </c>
      <c r="E24" s="26">
        <f t="shared" si="2"/>
        <v>72.657458563535897</v>
      </c>
      <c r="F24" s="51">
        <f t="shared" si="0"/>
        <v>-445.41000000000008</v>
      </c>
    </row>
    <row r="25" spans="1:6" x14ac:dyDescent="0.25">
      <c r="A25" s="15" t="s">
        <v>43</v>
      </c>
      <c r="B25" s="17" t="s">
        <v>44</v>
      </c>
      <c r="C25" s="22">
        <f>SUM(C26+C28)</f>
        <v>71640.83</v>
      </c>
      <c r="D25" s="22">
        <f t="shared" ref="D25" si="5">SUM(D26+D28)</f>
        <v>40841.060000000005</v>
      </c>
      <c r="E25" s="22">
        <f t="shared" si="2"/>
        <v>57.008077656275063</v>
      </c>
      <c r="F25" s="56">
        <f t="shared" si="0"/>
        <v>-30799.769999999997</v>
      </c>
    </row>
    <row r="26" spans="1:6" x14ac:dyDescent="0.25">
      <c r="A26" s="21" t="s">
        <v>45</v>
      </c>
      <c r="B26" s="28" t="s">
        <v>46</v>
      </c>
      <c r="C26" s="22">
        <f>SUM(C27)</f>
        <v>12131</v>
      </c>
      <c r="D26" s="22">
        <f t="shared" ref="D26" si="6">SUM(D27)</f>
        <v>3619.76</v>
      </c>
      <c r="E26" s="22">
        <f t="shared" si="2"/>
        <v>29.838925068007583</v>
      </c>
      <c r="F26" s="56">
        <f t="shared" si="0"/>
        <v>-8511.24</v>
      </c>
    </row>
    <row r="27" spans="1:6" ht="63.75" x14ac:dyDescent="0.25">
      <c r="A27" s="24" t="s">
        <v>47</v>
      </c>
      <c r="B27" s="25" t="s">
        <v>48</v>
      </c>
      <c r="C27" s="26">
        <v>12131</v>
      </c>
      <c r="D27" s="13">
        <v>3619.76</v>
      </c>
      <c r="E27" s="26">
        <f t="shared" si="2"/>
        <v>29.838925068007583</v>
      </c>
      <c r="F27" s="51">
        <f t="shared" si="0"/>
        <v>-8511.24</v>
      </c>
    </row>
    <row r="28" spans="1:6" x14ac:dyDescent="0.25">
      <c r="A28" s="15" t="s">
        <v>49</v>
      </c>
      <c r="B28" s="17" t="s">
        <v>50</v>
      </c>
      <c r="C28" s="23">
        <f>SUM(C29:C30)</f>
        <v>59509.83</v>
      </c>
      <c r="D28" s="23">
        <f>SUM(D29:D30)</f>
        <v>37221.300000000003</v>
      </c>
      <c r="E28" s="22">
        <f t="shared" si="2"/>
        <v>62.546473414560253</v>
      </c>
      <c r="F28" s="56">
        <f t="shared" si="0"/>
        <v>-22288.53</v>
      </c>
    </row>
    <row r="29" spans="1:6" ht="51" x14ac:dyDescent="0.25">
      <c r="A29" s="24" t="s">
        <v>193</v>
      </c>
      <c r="B29" s="25" t="s">
        <v>194</v>
      </c>
      <c r="C29" s="26">
        <f>54631.23+551.6</f>
        <v>55182.83</v>
      </c>
      <c r="D29" s="13">
        <v>33656.22</v>
      </c>
      <c r="E29" s="26">
        <f t="shared" si="2"/>
        <v>60.990384146663011</v>
      </c>
      <c r="F29" s="51">
        <f t="shared" si="0"/>
        <v>-21526.61</v>
      </c>
    </row>
    <row r="30" spans="1:6" ht="51" x14ac:dyDescent="0.25">
      <c r="A30" s="24" t="s">
        <v>196</v>
      </c>
      <c r="B30" s="25" t="s">
        <v>195</v>
      </c>
      <c r="C30" s="26">
        <v>4327</v>
      </c>
      <c r="D30" s="13">
        <v>3565.08</v>
      </c>
      <c r="E30" s="26">
        <f t="shared" si="2"/>
        <v>82.391495262306449</v>
      </c>
      <c r="F30" s="51">
        <f t="shared" si="0"/>
        <v>-761.92000000000007</v>
      </c>
    </row>
    <row r="31" spans="1:6" ht="25.5" x14ac:dyDescent="0.25">
      <c r="A31" s="21" t="s">
        <v>51</v>
      </c>
      <c r="B31" s="28" t="s">
        <v>52</v>
      </c>
      <c r="C31" s="22">
        <f>SUM(C32:C33)</f>
        <v>7433</v>
      </c>
      <c r="D31" s="22">
        <f>SUM(D32:D33)</f>
        <v>3339.13</v>
      </c>
      <c r="E31" s="22">
        <f t="shared" si="2"/>
        <v>44.923045876496701</v>
      </c>
      <c r="F31" s="56">
        <f t="shared" si="0"/>
        <v>-4093.87</v>
      </c>
    </row>
    <row r="32" spans="1:6" ht="63.75" x14ac:dyDescent="0.25">
      <c r="A32" s="24" t="s">
        <v>53</v>
      </c>
      <c r="B32" s="25" t="s">
        <v>54</v>
      </c>
      <c r="C32" s="26">
        <v>7433</v>
      </c>
      <c r="D32" s="13">
        <v>3294.13</v>
      </c>
      <c r="E32" s="26">
        <f t="shared" si="2"/>
        <v>44.317637562222522</v>
      </c>
      <c r="F32" s="51">
        <f t="shared" si="0"/>
        <v>-4138.87</v>
      </c>
    </row>
    <row r="33" spans="1:6" ht="38.25" x14ac:dyDescent="0.25">
      <c r="A33" s="24" t="s">
        <v>210</v>
      </c>
      <c r="B33" s="25" t="s">
        <v>211</v>
      </c>
      <c r="C33" s="26">
        <v>0</v>
      </c>
      <c r="D33" s="34">
        <v>45</v>
      </c>
      <c r="E33" s="26"/>
      <c r="F33" s="51">
        <f t="shared" si="0"/>
        <v>45</v>
      </c>
    </row>
    <row r="34" spans="1:6" ht="63.75" x14ac:dyDescent="0.25">
      <c r="A34" s="28" t="s">
        <v>55</v>
      </c>
      <c r="B34" s="28" t="s">
        <v>244</v>
      </c>
      <c r="C34" s="22">
        <f>SUM(C35)</f>
        <v>0</v>
      </c>
      <c r="D34" s="22">
        <f>SUM(D35)</f>
        <v>0.16</v>
      </c>
      <c r="E34" s="22"/>
      <c r="F34" s="56">
        <f t="shared" si="0"/>
        <v>0.16</v>
      </c>
    </row>
    <row r="35" spans="1:6" ht="51" x14ac:dyDescent="0.25">
      <c r="A35" s="25" t="s">
        <v>56</v>
      </c>
      <c r="B35" s="25" t="s">
        <v>57</v>
      </c>
      <c r="C35" s="26">
        <v>0</v>
      </c>
      <c r="D35" s="13">
        <v>0.16</v>
      </c>
      <c r="E35" s="26"/>
      <c r="F35" s="51">
        <f t="shared" si="0"/>
        <v>0.16</v>
      </c>
    </row>
    <row r="36" spans="1:6" ht="63.75" x14ac:dyDescent="0.25">
      <c r="A36" s="21" t="s">
        <v>58</v>
      </c>
      <c r="B36" s="6" t="s">
        <v>59</v>
      </c>
      <c r="C36" s="22">
        <f>SUM(C37)</f>
        <v>36124</v>
      </c>
      <c r="D36" s="22">
        <f t="shared" ref="D36" si="7">SUM(D37)</f>
        <v>15672.99</v>
      </c>
      <c r="E36" s="22">
        <f t="shared" si="2"/>
        <v>43.38664046063559</v>
      </c>
      <c r="F36" s="56">
        <f t="shared" si="0"/>
        <v>-20451.010000000002</v>
      </c>
    </row>
    <row r="37" spans="1:6" ht="127.5" x14ac:dyDescent="0.25">
      <c r="A37" s="21" t="s">
        <v>60</v>
      </c>
      <c r="B37" s="67" t="s">
        <v>61</v>
      </c>
      <c r="C37" s="22">
        <f>SUM(C38+C41+C42)</f>
        <v>36124</v>
      </c>
      <c r="D37" s="22">
        <f t="shared" ref="D37" si="8">SUM(D38+D41+D42)</f>
        <v>15672.99</v>
      </c>
      <c r="E37" s="22">
        <f t="shared" si="2"/>
        <v>43.38664046063559</v>
      </c>
      <c r="F37" s="56">
        <f t="shared" si="0"/>
        <v>-20451.010000000002</v>
      </c>
    </row>
    <row r="38" spans="1:6" ht="127.5" x14ac:dyDescent="0.25">
      <c r="A38" s="21" t="s">
        <v>62</v>
      </c>
      <c r="B38" s="28" t="s">
        <v>63</v>
      </c>
      <c r="C38" s="61">
        <f>SUM(C39:C40)</f>
        <v>26992</v>
      </c>
      <c r="D38" s="61">
        <f>SUM(D39:D40)</f>
        <v>11056.65</v>
      </c>
      <c r="E38" s="22">
        <f t="shared" si="2"/>
        <v>40.962692649673976</v>
      </c>
      <c r="F38" s="56">
        <f t="shared" si="0"/>
        <v>-15935.35</v>
      </c>
    </row>
    <row r="39" spans="1:6" ht="140.25" x14ac:dyDescent="0.25">
      <c r="A39" s="24" t="s">
        <v>184</v>
      </c>
      <c r="B39" s="66" t="s">
        <v>189</v>
      </c>
      <c r="C39" s="26">
        <v>24412</v>
      </c>
      <c r="D39" s="34">
        <v>10175.969999999999</v>
      </c>
      <c r="E39" s="26">
        <f t="shared" si="2"/>
        <v>41.684294609208578</v>
      </c>
      <c r="F39" s="51">
        <f t="shared" si="0"/>
        <v>-14236.03</v>
      </c>
    </row>
    <row r="40" spans="1:6" ht="140.25" x14ac:dyDescent="0.25">
      <c r="A40" s="24" t="s">
        <v>185</v>
      </c>
      <c r="B40" s="66" t="s">
        <v>190</v>
      </c>
      <c r="C40" s="26">
        <v>2580</v>
      </c>
      <c r="D40" s="34">
        <v>880.68</v>
      </c>
      <c r="E40" s="26">
        <f t="shared" si="2"/>
        <v>34.134883720930233</v>
      </c>
      <c r="F40" s="51">
        <f t="shared" si="0"/>
        <v>-1699.3200000000002</v>
      </c>
    </row>
    <row r="41" spans="1:6" ht="127.5" x14ac:dyDescent="0.25">
      <c r="A41" s="24" t="s">
        <v>186</v>
      </c>
      <c r="B41" s="35" t="s">
        <v>191</v>
      </c>
      <c r="C41" s="26">
        <v>22</v>
      </c>
      <c r="D41" s="34">
        <v>0</v>
      </c>
      <c r="E41" s="26">
        <f t="shared" si="2"/>
        <v>0</v>
      </c>
      <c r="F41" s="51">
        <f t="shared" si="0"/>
        <v>-22</v>
      </c>
    </row>
    <row r="42" spans="1:6" ht="51.75" x14ac:dyDescent="0.25">
      <c r="A42" s="21" t="s">
        <v>64</v>
      </c>
      <c r="B42" s="11" t="s">
        <v>65</v>
      </c>
      <c r="C42" s="22">
        <f>SUM(C43:C45)</f>
        <v>9110</v>
      </c>
      <c r="D42" s="22">
        <f t="shared" ref="D42" si="9">SUM(D43:D45)</f>
        <v>4616.34</v>
      </c>
      <c r="E42" s="22">
        <f t="shared" si="2"/>
        <v>50.673326015367728</v>
      </c>
      <c r="F42" s="56">
        <f t="shared" si="0"/>
        <v>-4493.66</v>
      </c>
    </row>
    <row r="43" spans="1:6" ht="114.75" x14ac:dyDescent="0.25">
      <c r="A43" s="24" t="s">
        <v>66</v>
      </c>
      <c r="B43" s="35" t="s">
        <v>197</v>
      </c>
      <c r="C43" s="26">
        <v>4129</v>
      </c>
      <c r="D43" s="13">
        <v>3288.91</v>
      </c>
      <c r="E43" s="26">
        <f t="shared" si="2"/>
        <v>79.653911358682493</v>
      </c>
      <c r="F43" s="51">
        <f t="shared" si="0"/>
        <v>-840.09000000000015</v>
      </c>
    </row>
    <row r="44" spans="1:6" ht="102" x14ac:dyDescent="0.25">
      <c r="A44" s="24" t="s">
        <v>67</v>
      </c>
      <c r="B44" s="66" t="s">
        <v>198</v>
      </c>
      <c r="C44" s="26">
        <v>3978</v>
      </c>
      <c r="D44" s="13">
        <v>967.41</v>
      </c>
      <c r="E44" s="26">
        <f t="shared" si="2"/>
        <v>24.319004524886878</v>
      </c>
      <c r="F44" s="51">
        <f t="shared" si="0"/>
        <v>-3010.59</v>
      </c>
    </row>
    <row r="45" spans="1:6" ht="76.5" x14ac:dyDescent="0.25">
      <c r="A45" s="24" t="s">
        <v>68</v>
      </c>
      <c r="B45" s="35" t="s">
        <v>199</v>
      </c>
      <c r="C45" s="26">
        <v>1003</v>
      </c>
      <c r="D45" s="13">
        <v>360.02</v>
      </c>
      <c r="E45" s="26">
        <f t="shared" si="2"/>
        <v>35.894317048853438</v>
      </c>
      <c r="F45" s="51">
        <f t="shared" si="0"/>
        <v>-642.98</v>
      </c>
    </row>
    <row r="46" spans="1:6" ht="25.5" x14ac:dyDescent="0.25">
      <c r="A46" s="21" t="s">
        <v>69</v>
      </c>
      <c r="B46" s="6" t="s">
        <v>70</v>
      </c>
      <c r="C46" s="22">
        <f>SUM(C47)</f>
        <v>954</v>
      </c>
      <c r="D46" s="22">
        <f t="shared" ref="D46" si="10">SUM(D47)</f>
        <v>825.90000000000009</v>
      </c>
      <c r="E46" s="22">
        <f t="shared" si="2"/>
        <v>86.572327044025172</v>
      </c>
      <c r="F46" s="56">
        <f t="shared" si="0"/>
        <v>-128.09999999999991</v>
      </c>
    </row>
    <row r="47" spans="1:6" ht="25.5" x14ac:dyDescent="0.25">
      <c r="A47" s="21" t="s">
        <v>71</v>
      </c>
      <c r="B47" s="28" t="s">
        <v>72</v>
      </c>
      <c r="C47" s="22">
        <f>SUM(C48:C51)</f>
        <v>954</v>
      </c>
      <c r="D47" s="22">
        <f>SUM(D48:D51)</f>
        <v>825.90000000000009</v>
      </c>
      <c r="E47" s="22">
        <f t="shared" si="2"/>
        <v>86.572327044025172</v>
      </c>
      <c r="F47" s="56">
        <f t="shared" si="0"/>
        <v>-128.09999999999991</v>
      </c>
    </row>
    <row r="48" spans="1:6" ht="38.25" x14ac:dyDescent="0.25">
      <c r="A48" s="24" t="s">
        <v>73</v>
      </c>
      <c r="B48" s="25" t="s">
        <v>74</v>
      </c>
      <c r="C48" s="7">
        <v>322</v>
      </c>
      <c r="D48" s="13">
        <v>286.05</v>
      </c>
      <c r="E48" s="26">
        <f t="shared" si="2"/>
        <v>88.83540372670808</v>
      </c>
      <c r="F48" s="51">
        <f t="shared" si="0"/>
        <v>-35.949999999999989</v>
      </c>
    </row>
    <row r="49" spans="1:6" ht="38.25" x14ac:dyDescent="0.25">
      <c r="A49" s="24" t="s">
        <v>75</v>
      </c>
      <c r="B49" s="25" t="s">
        <v>76</v>
      </c>
      <c r="C49" s="7">
        <v>34</v>
      </c>
      <c r="D49" s="13">
        <v>24.63</v>
      </c>
      <c r="E49" s="26">
        <f t="shared" si="2"/>
        <v>72.441176470588232</v>
      </c>
      <c r="F49" s="51">
        <f t="shared" si="0"/>
        <v>-9.370000000000001</v>
      </c>
    </row>
    <row r="50" spans="1:6" ht="25.5" x14ac:dyDescent="0.25">
      <c r="A50" s="24" t="s">
        <v>77</v>
      </c>
      <c r="B50" s="25" t="s">
        <v>78</v>
      </c>
      <c r="C50" s="7">
        <v>51</v>
      </c>
      <c r="D50" s="13">
        <v>68.16</v>
      </c>
      <c r="E50" s="26">
        <f t="shared" si="2"/>
        <v>133.64705882352942</v>
      </c>
      <c r="F50" s="51">
        <f t="shared" si="0"/>
        <v>17.159999999999997</v>
      </c>
    </row>
    <row r="51" spans="1:6" ht="25.5" x14ac:dyDescent="0.25">
      <c r="A51" s="24" t="s">
        <v>79</v>
      </c>
      <c r="B51" s="25" t="s">
        <v>80</v>
      </c>
      <c r="C51" s="7">
        <v>547</v>
      </c>
      <c r="D51" s="13">
        <v>447.06</v>
      </c>
      <c r="E51" s="26">
        <f t="shared" si="2"/>
        <v>81.729433272394886</v>
      </c>
      <c r="F51" s="51">
        <f t="shared" si="0"/>
        <v>-99.94</v>
      </c>
    </row>
    <row r="52" spans="1:6" ht="51" x14ac:dyDescent="0.25">
      <c r="A52" s="21" t="s">
        <v>81</v>
      </c>
      <c r="B52" s="28" t="s">
        <v>82</v>
      </c>
      <c r="C52" s="22">
        <f>SUM(C53+C56)</f>
        <v>293.3</v>
      </c>
      <c r="D52" s="22">
        <f>SUM(D53+D56)</f>
        <v>443.68</v>
      </c>
      <c r="E52" s="22">
        <f t="shared" si="2"/>
        <v>151.27173542448006</v>
      </c>
      <c r="F52" s="56">
        <f t="shared" si="0"/>
        <v>150.38</v>
      </c>
    </row>
    <row r="53" spans="1:6" ht="25.5" x14ac:dyDescent="0.25">
      <c r="A53" s="21" t="s">
        <v>83</v>
      </c>
      <c r="B53" s="28" t="s">
        <v>84</v>
      </c>
      <c r="C53" s="22">
        <f>SUM(C54:C54)</f>
        <v>263.3</v>
      </c>
      <c r="D53" s="22">
        <f>SUM(D54:D54)</f>
        <v>247.92</v>
      </c>
      <c r="E53" s="22">
        <f t="shared" si="2"/>
        <v>94.158754272692747</v>
      </c>
      <c r="F53" s="56">
        <f t="shared" si="0"/>
        <v>-15.380000000000024</v>
      </c>
    </row>
    <row r="54" spans="1:6" ht="25.5" x14ac:dyDescent="0.25">
      <c r="A54" s="21" t="s">
        <v>85</v>
      </c>
      <c r="B54" s="28" t="s">
        <v>86</v>
      </c>
      <c r="C54" s="22">
        <f>SUM(C55:C55)</f>
        <v>263.3</v>
      </c>
      <c r="D54" s="22">
        <f>SUM(D55:D55)</f>
        <v>247.92</v>
      </c>
      <c r="E54" s="22">
        <f t="shared" si="2"/>
        <v>94.158754272692747</v>
      </c>
      <c r="F54" s="56">
        <f t="shared" si="0"/>
        <v>-15.380000000000024</v>
      </c>
    </row>
    <row r="55" spans="1:6" ht="63.75" x14ac:dyDescent="0.25">
      <c r="A55" s="24" t="s">
        <v>87</v>
      </c>
      <c r="B55" s="35" t="s">
        <v>200</v>
      </c>
      <c r="C55" s="26">
        <v>263.3</v>
      </c>
      <c r="D55" s="13">
        <v>247.92</v>
      </c>
      <c r="E55" s="26">
        <f t="shared" si="2"/>
        <v>94.158754272692747</v>
      </c>
      <c r="F55" s="51">
        <f t="shared" si="0"/>
        <v>-15.380000000000024</v>
      </c>
    </row>
    <row r="56" spans="1:6" ht="25.5" x14ac:dyDescent="0.25">
      <c r="A56" s="21" t="s">
        <v>89</v>
      </c>
      <c r="B56" s="28" t="s">
        <v>90</v>
      </c>
      <c r="C56" s="22">
        <f>SUM(C57+C58)</f>
        <v>30</v>
      </c>
      <c r="D56" s="22">
        <f t="shared" ref="D56" si="11">SUM(D57+D58)</f>
        <v>195.76000000000002</v>
      </c>
      <c r="E56" s="22">
        <f t="shared" si="2"/>
        <v>652.53333333333342</v>
      </c>
      <c r="F56" s="56">
        <f t="shared" si="0"/>
        <v>165.76000000000002</v>
      </c>
    </row>
    <row r="57" spans="1:6" ht="51" x14ac:dyDescent="0.25">
      <c r="A57" s="24" t="s">
        <v>91</v>
      </c>
      <c r="B57" s="25" t="s">
        <v>245</v>
      </c>
      <c r="C57" s="26"/>
      <c r="D57" s="13">
        <v>6.05</v>
      </c>
      <c r="E57" s="22"/>
      <c r="F57" s="51">
        <f t="shared" si="0"/>
        <v>6.05</v>
      </c>
    </row>
    <row r="58" spans="1:6" ht="51" x14ac:dyDescent="0.25">
      <c r="A58" s="21" t="s">
        <v>92</v>
      </c>
      <c r="B58" s="28" t="s">
        <v>93</v>
      </c>
      <c r="C58" s="22">
        <f>SUM(C59:C60)</f>
        <v>30</v>
      </c>
      <c r="D58" s="22">
        <f>SUM(D59:D60)</f>
        <v>189.71</v>
      </c>
      <c r="E58" s="22">
        <f t="shared" si="2"/>
        <v>632.36666666666667</v>
      </c>
      <c r="F58" s="56">
        <f t="shared" si="0"/>
        <v>159.71</v>
      </c>
    </row>
    <row r="59" spans="1:6" ht="51" x14ac:dyDescent="0.25">
      <c r="A59" s="24" t="s">
        <v>94</v>
      </c>
      <c r="B59" s="36" t="s">
        <v>201</v>
      </c>
      <c r="C59" s="26">
        <v>30</v>
      </c>
      <c r="D59" s="26">
        <v>189.16</v>
      </c>
      <c r="E59" s="26">
        <f t="shared" si="2"/>
        <v>630.5333333333333</v>
      </c>
      <c r="F59" s="51">
        <f t="shared" si="0"/>
        <v>159.16</v>
      </c>
    </row>
    <row r="60" spans="1:6" ht="51" x14ac:dyDescent="0.25">
      <c r="A60" s="24" t="s">
        <v>95</v>
      </c>
      <c r="B60" s="36" t="s">
        <v>201</v>
      </c>
      <c r="C60" s="26">
        <v>0</v>
      </c>
      <c r="D60" s="26">
        <v>0.55000000000000004</v>
      </c>
      <c r="E60" s="22"/>
      <c r="F60" s="51">
        <f t="shared" si="0"/>
        <v>0.55000000000000004</v>
      </c>
    </row>
    <row r="61" spans="1:6" ht="38.25" x14ac:dyDescent="0.25">
      <c r="A61" s="21" t="s">
        <v>96</v>
      </c>
      <c r="B61" s="28" t="s">
        <v>97</v>
      </c>
      <c r="C61" s="22">
        <f>SUM(C68+C65+C62+C64)</f>
        <v>5470</v>
      </c>
      <c r="D61" s="22">
        <f>SUM(D68+D65+D62+D64)</f>
        <v>2447.1600000000003</v>
      </c>
      <c r="E61" s="22">
        <f t="shared" si="2"/>
        <v>44.737842778793421</v>
      </c>
      <c r="F61" s="56">
        <f t="shared" si="0"/>
        <v>-3022.8399999999997</v>
      </c>
    </row>
    <row r="62" spans="1:6" x14ac:dyDescent="0.25">
      <c r="A62" s="24" t="s">
        <v>98</v>
      </c>
      <c r="B62" s="28" t="s">
        <v>99</v>
      </c>
      <c r="C62" s="22">
        <f>SUM(C63)</f>
        <v>65</v>
      </c>
      <c r="D62" s="22">
        <f t="shared" ref="D62" si="12">SUM(D63)</f>
        <v>39.86</v>
      </c>
      <c r="E62" s="22">
        <f t="shared" si="2"/>
        <v>61.323076923076925</v>
      </c>
      <c r="F62" s="56">
        <f t="shared" si="0"/>
        <v>-25.14</v>
      </c>
    </row>
    <row r="63" spans="1:6" ht="38.25" x14ac:dyDescent="0.25">
      <c r="A63" s="24" t="s">
        <v>100</v>
      </c>
      <c r="B63" s="25" t="s">
        <v>101</v>
      </c>
      <c r="C63" s="26">
        <v>65</v>
      </c>
      <c r="D63" s="13">
        <v>39.86</v>
      </c>
      <c r="E63" s="26">
        <f t="shared" ref="E63:E145" si="13">SUM(D63*100/C63)</f>
        <v>61.323076923076925</v>
      </c>
      <c r="F63" s="51">
        <f t="shared" si="0"/>
        <v>-25.14</v>
      </c>
    </row>
    <row r="64" spans="1:6" ht="127.5" x14ac:dyDescent="0.25">
      <c r="A64" s="24" t="s">
        <v>292</v>
      </c>
      <c r="B64" s="25" t="s">
        <v>293</v>
      </c>
      <c r="C64" s="26">
        <v>0</v>
      </c>
      <c r="D64" s="34">
        <v>13</v>
      </c>
      <c r="E64" s="26"/>
      <c r="F64" s="51">
        <f t="shared" si="0"/>
        <v>13</v>
      </c>
    </row>
    <row r="65" spans="1:6" ht="140.25" x14ac:dyDescent="0.25">
      <c r="A65" s="21" t="s">
        <v>187</v>
      </c>
      <c r="B65" s="68" t="s">
        <v>202</v>
      </c>
      <c r="C65" s="22">
        <f>SUM(C66:C67)</f>
        <v>4205</v>
      </c>
      <c r="D65" s="22">
        <f t="shared" ref="D65" si="14">SUM(D66:D67)</f>
        <v>1497.17</v>
      </c>
      <c r="E65" s="22">
        <f t="shared" si="13"/>
        <v>35.604518430439953</v>
      </c>
      <c r="F65" s="56">
        <f t="shared" si="0"/>
        <v>-2707.83</v>
      </c>
    </row>
    <row r="66" spans="1:6" ht="153" x14ac:dyDescent="0.25">
      <c r="A66" s="24" t="s">
        <v>102</v>
      </c>
      <c r="B66" s="37" t="s">
        <v>203</v>
      </c>
      <c r="C66" s="26">
        <v>4100</v>
      </c>
      <c r="D66" s="13">
        <v>1458.14</v>
      </c>
      <c r="E66" s="26">
        <f t="shared" si="13"/>
        <v>35.564390243902437</v>
      </c>
      <c r="F66" s="51">
        <f t="shared" si="0"/>
        <v>-2641.8599999999997</v>
      </c>
    </row>
    <row r="67" spans="1:6" ht="153" x14ac:dyDescent="0.25">
      <c r="A67" s="24" t="s">
        <v>103</v>
      </c>
      <c r="B67" s="37" t="s">
        <v>204</v>
      </c>
      <c r="C67" s="26">
        <v>105</v>
      </c>
      <c r="D67" s="13">
        <v>39.03</v>
      </c>
      <c r="E67" s="26">
        <f t="shared" si="13"/>
        <v>37.171428571428571</v>
      </c>
      <c r="F67" s="51">
        <f t="shared" si="0"/>
        <v>-65.97</v>
      </c>
    </row>
    <row r="68" spans="1:6" ht="51" x14ac:dyDescent="0.25">
      <c r="A68" s="21" t="s">
        <v>104</v>
      </c>
      <c r="B68" s="28" t="s">
        <v>105</v>
      </c>
      <c r="C68" s="22">
        <f>SUM(C69)</f>
        <v>1200</v>
      </c>
      <c r="D68" s="22">
        <f>SUM(D69)</f>
        <v>897.13</v>
      </c>
      <c r="E68" s="22">
        <f t="shared" si="13"/>
        <v>74.760833333333338</v>
      </c>
      <c r="F68" s="56">
        <f t="shared" si="0"/>
        <v>-302.87</v>
      </c>
    </row>
    <row r="69" spans="1:6" ht="76.5" x14ac:dyDescent="0.25">
      <c r="A69" s="24" t="s">
        <v>106</v>
      </c>
      <c r="B69" s="25" t="s">
        <v>107</v>
      </c>
      <c r="C69" s="26">
        <v>1200</v>
      </c>
      <c r="D69" s="34">
        <v>897.13</v>
      </c>
      <c r="E69" s="26">
        <f t="shared" si="13"/>
        <v>74.760833333333338</v>
      </c>
      <c r="F69" s="51">
        <f t="shared" ref="F69:F132" si="15">SUM(D69-C69)</f>
        <v>-302.87</v>
      </c>
    </row>
    <row r="70" spans="1:6" ht="25.5" x14ac:dyDescent="0.25">
      <c r="A70" s="21" t="s">
        <v>108</v>
      </c>
      <c r="B70" s="28" t="s">
        <v>109</v>
      </c>
      <c r="C70" s="22">
        <f>SUM(C71+C72+C73+C74+C75+C77+C85+C86+C87+C88+C89+C90+C92+C93)</f>
        <v>3258</v>
      </c>
      <c r="D70" s="22">
        <f>SUM(D71+D72+D73+D74+D75+D77+D85+D86+D87+D88+D89+D90+D92+D93)</f>
        <v>2141.4800000000005</v>
      </c>
      <c r="E70" s="22">
        <f t="shared" si="13"/>
        <v>65.729895641497876</v>
      </c>
      <c r="F70" s="56">
        <f t="shared" si="15"/>
        <v>-1116.5199999999995</v>
      </c>
    </row>
    <row r="71" spans="1:6" ht="165.75" x14ac:dyDescent="0.25">
      <c r="A71" s="24" t="s">
        <v>110</v>
      </c>
      <c r="B71" s="25" t="s">
        <v>246</v>
      </c>
      <c r="C71" s="26">
        <v>190</v>
      </c>
      <c r="D71" s="13">
        <v>41.7</v>
      </c>
      <c r="E71" s="26">
        <f t="shared" si="13"/>
        <v>21.94736842105263</v>
      </c>
      <c r="F71" s="51">
        <f t="shared" si="15"/>
        <v>-148.30000000000001</v>
      </c>
    </row>
    <row r="72" spans="1:6" ht="76.5" x14ac:dyDescent="0.25">
      <c r="A72" s="24" t="s">
        <v>111</v>
      </c>
      <c r="B72" s="25" t="s">
        <v>112</v>
      </c>
      <c r="C72" s="26">
        <v>20</v>
      </c>
      <c r="D72" s="13">
        <v>10.38</v>
      </c>
      <c r="E72" s="26">
        <f t="shared" si="13"/>
        <v>51.9</v>
      </c>
      <c r="F72" s="51">
        <f t="shared" si="15"/>
        <v>-9.6199999999999992</v>
      </c>
    </row>
    <row r="73" spans="1:6" ht="89.25" x14ac:dyDescent="0.25">
      <c r="A73" s="24" t="s">
        <v>113</v>
      </c>
      <c r="B73" s="25" t="s">
        <v>114</v>
      </c>
      <c r="C73" s="26">
        <v>100</v>
      </c>
      <c r="D73" s="34">
        <v>67.5</v>
      </c>
      <c r="E73" s="26">
        <f t="shared" si="13"/>
        <v>67.5</v>
      </c>
      <c r="F73" s="51">
        <f t="shared" si="15"/>
        <v>-32.5</v>
      </c>
    </row>
    <row r="74" spans="1:6" ht="89.25" x14ac:dyDescent="0.25">
      <c r="A74" s="24" t="s">
        <v>116</v>
      </c>
      <c r="B74" s="38" t="s">
        <v>205</v>
      </c>
      <c r="C74" s="26">
        <v>50</v>
      </c>
      <c r="D74" s="34">
        <v>5</v>
      </c>
      <c r="E74" s="26">
        <f t="shared" si="13"/>
        <v>10</v>
      </c>
      <c r="F74" s="51">
        <f t="shared" si="15"/>
        <v>-45</v>
      </c>
    </row>
    <row r="75" spans="1:6" ht="76.5" x14ac:dyDescent="0.25">
      <c r="A75" s="21" t="s">
        <v>117</v>
      </c>
      <c r="B75" s="28" t="s">
        <v>118</v>
      </c>
      <c r="C75" s="22">
        <f>SUM(C76)</f>
        <v>2</v>
      </c>
      <c r="D75" s="22">
        <f>SUM(D76)</f>
        <v>0</v>
      </c>
      <c r="E75" s="22">
        <f t="shared" si="13"/>
        <v>0</v>
      </c>
      <c r="F75" s="56">
        <f t="shared" si="15"/>
        <v>-2</v>
      </c>
    </row>
    <row r="76" spans="1:6" ht="76.5" x14ac:dyDescent="0.25">
      <c r="A76" s="24" t="s">
        <v>119</v>
      </c>
      <c r="B76" s="25" t="s">
        <v>118</v>
      </c>
      <c r="C76" s="7">
        <v>2</v>
      </c>
      <c r="D76" s="34"/>
      <c r="E76" s="26">
        <f t="shared" si="13"/>
        <v>0</v>
      </c>
      <c r="F76" s="51">
        <f t="shared" si="15"/>
        <v>-2</v>
      </c>
    </row>
    <row r="77" spans="1:6" ht="165.75" x14ac:dyDescent="0.25">
      <c r="A77" s="21" t="s">
        <v>208</v>
      </c>
      <c r="B77" s="12" t="s">
        <v>207</v>
      </c>
      <c r="C77" s="18">
        <f>SUM(+C78+C82)</f>
        <v>152</v>
      </c>
      <c r="D77" s="18">
        <f>SUM(+D78+D82)</f>
        <v>81.900000000000006</v>
      </c>
      <c r="E77" s="22">
        <f t="shared" si="13"/>
        <v>53.881578947368425</v>
      </c>
      <c r="F77" s="56">
        <f t="shared" si="15"/>
        <v>-70.099999999999994</v>
      </c>
    </row>
    <row r="78" spans="1:6" ht="54" x14ac:dyDescent="0.25">
      <c r="A78" s="32" t="s">
        <v>269</v>
      </c>
      <c r="B78" s="86" t="s">
        <v>206</v>
      </c>
      <c r="C78" s="87">
        <f>SUM(C79:C81)</f>
        <v>5</v>
      </c>
      <c r="D78" s="87">
        <f t="shared" ref="D78:E78" si="16">SUM(D79:D81)</f>
        <v>11.5</v>
      </c>
      <c r="E78" s="87">
        <f t="shared" si="16"/>
        <v>200</v>
      </c>
      <c r="F78" s="93">
        <f t="shared" si="15"/>
        <v>6.5</v>
      </c>
    </row>
    <row r="79" spans="1:6" ht="38.25" x14ac:dyDescent="0.25">
      <c r="A79" s="24" t="s">
        <v>270</v>
      </c>
      <c r="B79" s="37" t="s">
        <v>206</v>
      </c>
      <c r="C79" s="18"/>
      <c r="D79" s="7">
        <v>0</v>
      </c>
      <c r="E79" s="26"/>
      <c r="F79" s="51">
        <f t="shared" si="15"/>
        <v>0</v>
      </c>
    </row>
    <row r="80" spans="1:6" ht="38.25" x14ac:dyDescent="0.25">
      <c r="A80" s="24" t="s">
        <v>261</v>
      </c>
      <c r="B80" s="37" t="s">
        <v>206</v>
      </c>
      <c r="C80" s="7">
        <v>0</v>
      </c>
      <c r="D80" s="7">
        <v>1.5</v>
      </c>
      <c r="E80" s="22"/>
      <c r="F80" s="51">
        <f t="shared" si="15"/>
        <v>1.5</v>
      </c>
    </row>
    <row r="81" spans="1:6" ht="38.25" x14ac:dyDescent="0.25">
      <c r="A81" s="24" t="s">
        <v>188</v>
      </c>
      <c r="B81" s="37" t="s">
        <v>206</v>
      </c>
      <c r="C81" s="7">
        <v>5</v>
      </c>
      <c r="D81" s="7">
        <v>10</v>
      </c>
      <c r="E81" s="26">
        <f t="shared" si="13"/>
        <v>200</v>
      </c>
      <c r="F81" s="51">
        <f t="shared" si="15"/>
        <v>5</v>
      </c>
    </row>
    <row r="82" spans="1:6" ht="40.5" x14ac:dyDescent="0.25">
      <c r="A82" s="32" t="s">
        <v>271</v>
      </c>
      <c r="B82" s="88" t="s">
        <v>121</v>
      </c>
      <c r="C82" s="87">
        <f>SUM(C83+C84)</f>
        <v>147</v>
      </c>
      <c r="D82" s="87">
        <f>SUM(D83+D84)</f>
        <v>70.400000000000006</v>
      </c>
      <c r="E82" s="50">
        <f t="shared" si="13"/>
        <v>47.891156462585037</v>
      </c>
      <c r="F82" s="56">
        <f t="shared" si="15"/>
        <v>-76.599999999999994</v>
      </c>
    </row>
    <row r="83" spans="1:6" ht="38.25" x14ac:dyDescent="0.25">
      <c r="A83" s="24" t="s">
        <v>120</v>
      </c>
      <c r="B83" s="25" t="s">
        <v>121</v>
      </c>
      <c r="C83" s="26">
        <v>147</v>
      </c>
      <c r="D83" s="34">
        <v>70.400000000000006</v>
      </c>
      <c r="E83" s="26">
        <f t="shared" si="13"/>
        <v>47.891156462585037</v>
      </c>
      <c r="F83" s="51">
        <f t="shared" si="15"/>
        <v>-76.599999999999994</v>
      </c>
    </row>
    <row r="84" spans="1:6" ht="38.25" x14ac:dyDescent="0.25">
      <c r="A84" s="24" t="s">
        <v>299</v>
      </c>
      <c r="B84" s="25" t="s">
        <v>121</v>
      </c>
      <c r="C84" s="26"/>
      <c r="D84" s="34"/>
      <c r="E84" s="26"/>
      <c r="F84" s="51">
        <f t="shared" si="15"/>
        <v>0</v>
      </c>
    </row>
    <row r="85" spans="1:6" ht="76.5" x14ac:dyDescent="0.25">
      <c r="A85" s="24" t="s">
        <v>122</v>
      </c>
      <c r="B85" s="25" t="s">
        <v>123</v>
      </c>
      <c r="C85" s="26">
        <v>730</v>
      </c>
      <c r="D85" s="34">
        <v>634.1</v>
      </c>
      <c r="E85" s="26">
        <f t="shared" si="13"/>
        <v>86.863013698630141</v>
      </c>
      <c r="F85" s="51">
        <f t="shared" si="15"/>
        <v>-95.899999999999977</v>
      </c>
    </row>
    <row r="86" spans="1:6" ht="38.25" x14ac:dyDescent="0.25">
      <c r="A86" s="24" t="s">
        <v>242</v>
      </c>
      <c r="B86" s="24" t="s">
        <v>243</v>
      </c>
      <c r="C86" s="26">
        <v>0</v>
      </c>
      <c r="D86" s="34">
        <v>9.8699999999999992</v>
      </c>
      <c r="E86" s="26"/>
      <c r="F86" s="51">
        <f t="shared" si="15"/>
        <v>9.8699999999999992</v>
      </c>
    </row>
    <row r="87" spans="1:6" ht="76.5" x14ac:dyDescent="0.25">
      <c r="A87" s="24" t="s">
        <v>289</v>
      </c>
      <c r="B87" s="25" t="s">
        <v>290</v>
      </c>
      <c r="C87" s="26">
        <v>0</v>
      </c>
      <c r="D87" s="34">
        <v>25.71</v>
      </c>
      <c r="E87" s="26"/>
      <c r="F87" s="51">
        <f t="shared" si="15"/>
        <v>25.71</v>
      </c>
    </row>
    <row r="88" spans="1:6" ht="51" x14ac:dyDescent="0.25">
      <c r="A88" s="24" t="s">
        <v>248</v>
      </c>
      <c r="B88" s="25" t="s">
        <v>124</v>
      </c>
      <c r="C88" s="26">
        <v>2</v>
      </c>
      <c r="D88" s="13">
        <v>1.72</v>
      </c>
      <c r="E88" s="26">
        <f t="shared" si="13"/>
        <v>86</v>
      </c>
      <c r="F88" s="51">
        <f t="shared" si="15"/>
        <v>-0.28000000000000003</v>
      </c>
    </row>
    <row r="89" spans="1:6" ht="114.75" x14ac:dyDescent="0.25">
      <c r="A89" s="24" t="s">
        <v>125</v>
      </c>
      <c r="B89" s="25" t="s">
        <v>126</v>
      </c>
      <c r="C89" s="26">
        <v>25</v>
      </c>
      <c r="D89" s="13">
        <v>0</v>
      </c>
      <c r="E89" s="26">
        <f t="shared" si="13"/>
        <v>0</v>
      </c>
      <c r="F89" s="51">
        <f t="shared" si="15"/>
        <v>-25</v>
      </c>
    </row>
    <row r="90" spans="1:6" ht="121.5" x14ac:dyDescent="0.25">
      <c r="A90" s="32" t="s">
        <v>249</v>
      </c>
      <c r="B90" s="88" t="s">
        <v>272</v>
      </c>
      <c r="C90" s="50">
        <f>SUM(C91:C91)</f>
        <v>53</v>
      </c>
      <c r="D90" s="50">
        <f>SUM(D91:D91)</f>
        <v>84.8</v>
      </c>
      <c r="E90" s="50">
        <f t="shared" si="13"/>
        <v>160</v>
      </c>
      <c r="F90" s="56">
        <f t="shared" si="15"/>
        <v>31.799999999999997</v>
      </c>
    </row>
    <row r="91" spans="1:6" ht="102" x14ac:dyDescent="0.25">
      <c r="A91" s="24" t="s">
        <v>128</v>
      </c>
      <c r="B91" s="25" t="s">
        <v>272</v>
      </c>
      <c r="C91" s="26">
        <v>53</v>
      </c>
      <c r="D91" s="34">
        <v>84.8</v>
      </c>
      <c r="E91" s="26">
        <f t="shared" si="13"/>
        <v>160</v>
      </c>
      <c r="F91" s="51">
        <f t="shared" si="15"/>
        <v>31.799999999999997</v>
      </c>
    </row>
    <row r="92" spans="1:6" ht="76.5" x14ac:dyDescent="0.25">
      <c r="A92" s="24" t="s">
        <v>129</v>
      </c>
      <c r="B92" s="25" t="s">
        <v>130</v>
      </c>
      <c r="C92" s="26">
        <v>105</v>
      </c>
      <c r="D92" s="34">
        <v>3</v>
      </c>
      <c r="E92" s="26">
        <f t="shared" si="13"/>
        <v>2.8571428571428572</v>
      </c>
      <c r="F92" s="51">
        <f t="shared" si="15"/>
        <v>-102</v>
      </c>
    </row>
    <row r="93" spans="1:6" ht="51" x14ac:dyDescent="0.25">
      <c r="A93" s="21" t="s">
        <v>131</v>
      </c>
      <c r="B93" s="28" t="s">
        <v>132</v>
      </c>
      <c r="C93" s="22">
        <f>SUM(C95:C102)</f>
        <v>1829</v>
      </c>
      <c r="D93" s="22">
        <f>SUM(D95:D102)</f>
        <v>1175.8000000000002</v>
      </c>
      <c r="E93" s="22">
        <f t="shared" si="13"/>
        <v>64.286495352651727</v>
      </c>
      <c r="F93" s="56">
        <f t="shared" si="15"/>
        <v>-653.19999999999982</v>
      </c>
    </row>
    <row r="94" spans="1:6" x14ac:dyDescent="0.25">
      <c r="A94" s="24"/>
      <c r="B94" s="25" t="s">
        <v>133</v>
      </c>
      <c r="C94" s="26"/>
      <c r="D94" s="13"/>
      <c r="E94" s="26"/>
      <c r="F94" s="51">
        <f t="shared" si="15"/>
        <v>0</v>
      </c>
    </row>
    <row r="95" spans="1:6" x14ac:dyDescent="0.25">
      <c r="A95" s="24" t="s">
        <v>273</v>
      </c>
      <c r="B95" s="25"/>
      <c r="C95" s="26">
        <v>0</v>
      </c>
      <c r="D95" s="34">
        <v>26</v>
      </c>
      <c r="E95" s="26"/>
      <c r="F95" s="51">
        <f t="shared" si="15"/>
        <v>26</v>
      </c>
    </row>
    <row r="96" spans="1:6" x14ac:dyDescent="0.25">
      <c r="A96" s="24" t="s">
        <v>134</v>
      </c>
      <c r="B96" s="25"/>
      <c r="C96" s="26">
        <v>60</v>
      </c>
      <c r="D96" s="34">
        <v>27.76</v>
      </c>
      <c r="E96" s="26">
        <f t="shared" si="13"/>
        <v>46.266666666666666</v>
      </c>
      <c r="F96" s="51">
        <f t="shared" si="15"/>
        <v>-32.239999999999995</v>
      </c>
    </row>
    <row r="97" spans="1:6" x14ac:dyDescent="0.25">
      <c r="A97" s="24" t="s">
        <v>135</v>
      </c>
      <c r="B97" s="25"/>
      <c r="C97" s="26">
        <v>18</v>
      </c>
      <c r="D97" s="34">
        <v>131.94</v>
      </c>
      <c r="E97" s="26">
        <f t="shared" si="13"/>
        <v>733</v>
      </c>
      <c r="F97" s="51">
        <f t="shared" si="15"/>
        <v>113.94</v>
      </c>
    </row>
    <row r="98" spans="1:6" x14ac:dyDescent="0.25">
      <c r="A98" s="24" t="s">
        <v>241</v>
      </c>
      <c r="B98" s="25"/>
      <c r="C98" s="26">
        <v>0</v>
      </c>
      <c r="D98" s="34">
        <v>27.5</v>
      </c>
      <c r="E98" s="26"/>
      <c r="F98" s="51">
        <f t="shared" si="15"/>
        <v>27.5</v>
      </c>
    </row>
    <row r="99" spans="1:6" x14ac:dyDescent="0.25">
      <c r="A99" s="24" t="s">
        <v>136</v>
      </c>
      <c r="B99" s="25"/>
      <c r="C99" s="26">
        <v>55</v>
      </c>
      <c r="D99" s="34">
        <v>46.3</v>
      </c>
      <c r="E99" s="26">
        <f t="shared" si="13"/>
        <v>84.181818181818187</v>
      </c>
      <c r="F99" s="51">
        <f t="shared" si="15"/>
        <v>-8.7000000000000028</v>
      </c>
    </row>
    <row r="100" spans="1:6" x14ac:dyDescent="0.25">
      <c r="A100" s="24" t="s">
        <v>212</v>
      </c>
      <c r="B100" s="25"/>
      <c r="C100" s="26">
        <v>0</v>
      </c>
      <c r="D100" s="34">
        <v>2</v>
      </c>
      <c r="E100" s="26"/>
      <c r="F100" s="51">
        <f t="shared" si="15"/>
        <v>2</v>
      </c>
    </row>
    <row r="101" spans="1:6" x14ac:dyDescent="0.25">
      <c r="A101" s="24" t="s">
        <v>137</v>
      </c>
      <c r="B101" s="25"/>
      <c r="C101" s="26">
        <v>1696</v>
      </c>
      <c r="D101" s="13">
        <v>903.38</v>
      </c>
      <c r="E101" s="26">
        <f t="shared" si="13"/>
        <v>53.265330188679243</v>
      </c>
      <c r="F101" s="51">
        <f t="shared" si="15"/>
        <v>-792.62</v>
      </c>
    </row>
    <row r="102" spans="1:6" x14ac:dyDescent="0.25">
      <c r="A102" s="24" t="s">
        <v>213</v>
      </c>
      <c r="B102" s="25"/>
      <c r="C102" s="26">
        <v>0</v>
      </c>
      <c r="D102" s="34">
        <v>10.92</v>
      </c>
      <c r="E102" s="26"/>
      <c r="F102" s="51">
        <f t="shared" si="15"/>
        <v>10.92</v>
      </c>
    </row>
    <row r="103" spans="1:6" ht="25.5" x14ac:dyDescent="0.25">
      <c r="A103" s="28" t="s">
        <v>138</v>
      </c>
      <c r="B103" s="28" t="s">
        <v>139</v>
      </c>
      <c r="C103" s="22">
        <f>SUM(C105+C104)</f>
        <v>0</v>
      </c>
      <c r="D103" s="22">
        <f>SUM(D105+D104)</f>
        <v>0</v>
      </c>
      <c r="E103" s="26"/>
      <c r="F103" s="56">
        <f t="shared" si="15"/>
        <v>0</v>
      </c>
    </row>
    <row r="104" spans="1:6" x14ac:dyDescent="0.25">
      <c r="A104" s="25" t="s">
        <v>140</v>
      </c>
      <c r="B104" s="25" t="s">
        <v>141</v>
      </c>
      <c r="C104" s="26">
        <v>0</v>
      </c>
      <c r="D104" s="26">
        <v>0</v>
      </c>
      <c r="E104" s="26"/>
      <c r="F104" s="51">
        <f t="shared" si="15"/>
        <v>0</v>
      </c>
    </row>
    <row r="105" spans="1:6" ht="25.5" x14ac:dyDescent="0.25">
      <c r="A105" s="9" t="s">
        <v>147</v>
      </c>
      <c r="B105" s="9" t="s">
        <v>148</v>
      </c>
      <c r="C105" s="8">
        <v>0</v>
      </c>
      <c r="D105" s="34">
        <v>0</v>
      </c>
      <c r="E105" s="26"/>
      <c r="F105" s="51">
        <f t="shared" si="15"/>
        <v>0</v>
      </c>
    </row>
    <row r="106" spans="1:6" ht="26.25" x14ac:dyDescent="0.25">
      <c r="A106" s="62" t="s">
        <v>149</v>
      </c>
      <c r="B106" s="74" t="s">
        <v>150</v>
      </c>
      <c r="C106" s="29">
        <f>SUM(C107+C153+C155+C157)</f>
        <v>727012.7</v>
      </c>
      <c r="D106" s="29">
        <f>SUM(D107+D153+D155+D157)</f>
        <v>420652.42908999999</v>
      </c>
      <c r="E106" s="22">
        <f t="shared" si="13"/>
        <v>57.860396261303279</v>
      </c>
      <c r="F106" s="56">
        <f t="shared" si="15"/>
        <v>-306360.27090999996</v>
      </c>
    </row>
    <row r="107" spans="1:6" ht="38.25" x14ac:dyDescent="0.25">
      <c r="A107" s="24" t="s">
        <v>151</v>
      </c>
      <c r="B107" s="21" t="s">
        <v>152</v>
      </c>
      <c r="C107" s="23">
        <f>SUM(C108+C110+C133+C145)</f>
        <v>726512.7</v>
      </c>
      <c r="D107" s="23">
        <f>SUM(D108+D110+D133+D145)</f>
        <v>422759.39445999998</v>
      </c>
      <c r="E107" s="22">
        <f t="shared" si="13"/>
        <v>58.190227708338753</v>
      </c>
      <c r="F107" s="56">
        <f t="shared" si="15"/>
        <v>-303753.30553999997</v>
      </c>
    </row>
    <row r="108" spans="1:6" x14ac:dyDescent="0.25">
      <c r="A108" s="30" t="s">
        <v>153</v>
      </c>
      <c r="B108" s="21" t="s">
        <v>154</v>
      </c>
      <c r="C108" s="31">
        <f>SUM(C109)</f>
        <v>7452</v>
      </c>
      <c r="D108" s="31">
        <f>SUM(D109)</f>
        <v>4347</v>
      </c>
      <c r="E108" s="22">
        <f t="shared" si="13"/>
        <v>58.333333333333336</v>
      </c>
      <c r="F108" s="56">
        <f t="shared" si="15"/>
        <v>-3105</v>
      </c>
    </row>
    <row r="109" spans="1:6" ht="38.25" x14ac:dyDescent="0.25">
      <c r="A109" s="20" t="s">
        <v>155</v>
      </c>
      <c r="B109" s="24" t="s">
        <v>156</v>
      </c>
      <c r="C109" s="27">
        <v>7452</v>
      </c>
      <c r="D109" s="89">
        <v>4347</v>
      </c>
      <c r="E109" s="26">
        <f t="shared" si="13"/>
        <v>58.333333333333336</v>
      </c>
      <c r="F109" s="51">
        <f t="shared" si="15"/>
        <v>-3105</v>
      </c>
    </row>
    <row r="110" spans="1:6" x14ac:dyDescent="0.25">
      <c r="A110" s="30" t="s">
        <v>157</v>
      </c>
      <c r="B110" s="21" t="s">
        <v>158</v>
      </c>
      <c r="C110" s="22">
        <f>SUM(C111+C112+C116+C117+C118+C119+C115)</f>
        <v>335553.39999999997</v>
      </c>
      <c r="D110" s="22">
        <f>SUM(D111+D112+D116+D117+D118+D119+D115)</f>
        <v>180701.54921</v>
      </c>
      <c r="E110" s="22">
        <f t="shared" si="13"/>
        <v>53.851800997993173</v>
      </c>
      <c r="F110" s="56">
        <f t="shared" si="15"/>
        <v>-154851.85078999997</v>
      </c>
    </row>
    <row r="111" spans="1:6" ht="63.75" x14ac:dyDescent="0.25">
      <c r="A111" s="20" t="s">
        <v>250</v>
      </c>
      <c r="B111" s="24" t="s">
        <v>251</v>
      </c>
      <c r="C111" s="26">
        <v>591.70000000000005</v>
      </c>
      <c r="D111" s="26">
        <v>591.70000000000005</v>
      </c>
      <c r="E111" s="26">
        <f t="shared" si="13"/>
        <v>100</v>
      </c>
      <c r="F111" s="51">
        <f t="shared" si="15"/>
        <v>0</v>
      </c>
    </row>
    <row r="112" spans="1:6" ht="63.75" x14ac:dyDescent="0.25">
      <c r="A112" s="30" t="s">
        <v>259</v>
      </c>
      <c r="B112" s="21" t="s">
        <v>260</v>
      </c>
      <c r="C112" s="22">
        <f>SUM(C113+C114)</f>
        <v>22924.1</v>
      </c>
      <c r="D112" s="22">
        <f t="shared" ref="D112" si="17">SUM(D113+D114)</f>
        <v>0</v>
      </c>
      <c r="E112" s="22">
        <f t="shared" si="13"/>
        <v>0</v>
      </c>
      <c r="F112" s="56">
        <f t="shared" si="15"/>
        <v>-22924.1</v>
      </c>
    </row>
    <row r="113" spans="1:6" ht="38.25" x14ac:dyDescent="0.25">
      <c r="A113" s="20" t="s">
        <v>252</v>
      </c>
      <c r="B113" s="63" t="s">
        <v>253</v>
      </c>
      <c r="C113" s="26">
        <v>12879</v>
      </c>
      <c r="D113" s="26"/>
      <c r="E113" s="26">
        <f t="shared" si="13"/>
        <v>0</v>
      </c>
      <c r="F113" s="51">
        <f t="shared" si="15"/>
        <v>-12879</v>
      </c>
    </row>
    <row r="114" spans="1:6" ht="153" x14ac:dyDescent="0.25">
      <c r="A114" s="20" t="s">
        <v>252</v>
      </c>
      <c r="B114" s="47" t="s">
        <v>281</v>
      </c>
      <c r="C114" s="26">
        <v>10045.1</v>
      </c>
      <c r="D114" s="26"/>
      <c r="E114" s="26">
        <f t="shared" si="13"/>
        <v>0</v>
      </c>
      <c r="F114" s="51">
        <f t="shared" si="15"/>
        <v>-10045.1</v>
      </c>
    </row>
    <row r="115" spans="1:6" ht="89.25" x14ac:dyDescent="0.25">
      <c r="A115" s="44" t="s">
        <v>294</v>
      </c>
      <c r="B115" s="81" t="s">
        <v>295</v>
      </c>
      <c r="C115" s="26"/>
      <c r="D115" s="26">
        <v>953</v>
      </c>
      <c r="E115" s="26"/>
      <c r="F115" s="51">
        <f t="shared" si="15"/>
        <v>953</v>
      </c>
    </row>
    <row r="116" spans="1:6" ht="102" x14ac:dyDescent="0.25">
      <c r="A116" s="44" t="s">
        <v>224</v>
      </c>
      <c r="B116" s="64" t="s">
        <v>226</v>
      </c>
      <c r="C116" s="26">
        <v>8523.2000000000007</v>
      </c>
      <c r="D116" s="90">
        <v>2556.94643</v>
      </c>
      <c r="E116" s="26">
        <f t="shared" si="13"/>
        <v>29.99984078749765</v>
      </c>
      <c r="F116" s="51">
        <f t="shared" si="15"/>
        <v>-5966.2535700000008</v>
      </c>
    </row>
    <row r="117" spans="1:6" ht="63.75" x14ac:dyDescent="0.25">
      <c r="A117" s="44" t="s">
        <v>225</v>
      </c>
      <c r="B117" s="64" t="s">
        <v>227</v>
      </c>
      <c r="C117" s="26">
        <v>12544.8</v>
      </c>
      <c r="D117" s="90">
        <v>3763.4385400000001</v>
      </c>
      <c r="E117" s="26">
        <f t="shared" si="13"/>
        <v>29.999988361711626</v>
      </c>
      <c r="F117" s="51">
        <f t="shared" si="15"/>
        <v>-8781.3614600000001</v>
      </c>
    </row>
    <row r="118" spans="1:6" ht="76.5" x14ac:dyDescent="0.25">
      <c r="A118" s="20" t="s">
        <v>283</v>
      </c>
      <c r="B118" s="24" t="s">
        <v>284</v>
      </c>
      <c r="C118" s="26">
        <v>545.5</v>
      </c>
      <c r="D118" s="26">
        <v>272.71600000000001</v>
      </c>
      <c r="E118" s="26">
        <f t="shared" si="13"/>
        <v>49.993767186067835</v>
      </c>
      <c r="F118" s="51">
        <f t="shared" si="15"/>
        <v>-272.78399999999999</v>
      </c>
    </row>
    <row r="119" spans="1:6" ht="27" x14ac:dyDescent="0.25">
      <c r="A119" s="30" t="s">
        <v>159</v>
      </c>
      <c r="B119" s="32" t="s">
        <v>160</v>
      </c>
      <c r="C119" s="22">
        <f>SUM(C126+C120+C132)</f>
        <v>290424.09999999998</v>
      </c>
      <c r="D119" s="22">
        <f>SUM(D126+D120+D132)</f>
        <v>172563.74823999999</v>
      </c>
      <c r="E119" s="22">
        <f t="shared" si="13"/>
        <v>59.417847292976028</v>
      </c>
      <c r="F119" s="56">
        <f t="shared" si="15"/>
        <v>-117860.35175999999</v>
      </c>
    </row>
    <row r="120" spans="1:6" x14ac:dyDescent="0.25">
      <c r="A120" s="20" t="s">
        <v>228</v>
      </c>
      <c r="B120" s="65"/>
      <c r="C120" s="22">
        <f>SUM(C121:C125)</f>
        <v>1696.4</v>
      </c>
      <c r="D120" s="22">
        <f>SUM(D121:D125)</f>
        <v>160.02824000000001</v>
      </c>
      <c r="E120" s="22">
        <f t="shared" si="13"/>
        <v>9.4334024994105157</v>
      </c>
      <c r="F120" s="56">
        <f t="shared" si="15"/>
        <v>-1536.37176</v>
      </c>
    </row>
    <row r="121" spans="1:6" ht="38.25" x14ac:dyDescent="0.25">
      <c r="A121" s="20" t="s">
        <v>228</v>
      </c>
      <c r="B121" s="63" t="s">
        <v>254</v>
      </c>
      <c r="C121" s="26">
        <v>111.6</v>
      </c>
      <c r="D121" s="26"/>
      <c r="E121" s="22">
        <f t="shared" si="13"/>
        <v>0</v>
      </c>
      <c r="F121" s="51">
        <f t="shared" si="15"/>
        <v>-111.6</v>
      </c>
    </row>
    <row r="122" spans="1:6" ht="114.75" x14ac:dyDescent="0.25">
      <c r="A122" s="20" t="s">
        <v>228</v>
      </c>
      <c r="B122" s="46" t="s">
        <v>229</v>
      </c>
      <c r="C122" s="26">
        <v>148</v>
      </c>
      <c r="D122" s="22"/>
      <c r="E122" s="26">
        <f t="shared" si="13"/>
        <v>0</v>
      </c>
      <c r="F122" s="51">
        <f t="shared" si="15"/>
        <v>-148</v>
      </c>
    </row>
    <row r="123" spans="1:6" ht="114.75" x14ac:dyDescent="0.25">
      <c r="A123" s="20" t="s">
        <v>228</v>
      </c>
      <c r="B123" s="10" t="s">
        <v>230</v>
      </c>
      <c r="C123" s="26">
        <v>1261.3</v>
      </c>
      <c r="D123" s="26">
        <v>160.02824000000001</v>
      </c>
      <c r="E123" s="26">
        <f t="shared" si="13"/>
        <v>12.687563624831524</v>
      </c>
      <c r="F123" s="51">
        <f t="shared" si="15"/>
        <v>-1101.2717599999999</v>
      </c>
    </row>
    <row r="124" spans="1:6" ht="89.25" x14ac:dyDescent="0.25">
      <c r="A124" s="20" t="s">
        <v>228</v>
      </c>
      <c r="B124" s="47" t="s">
        <v>285</v>
      </c>
      <c r="C124" s="26">
        <v>28</v>
      </c>
      <c r="D124" s="22"/>
      <c r="E124" s="26">
        <f t="shared" si="13"/>
        <v>0</v>
      </c>
      <c r="F124" s="51">
        <f t="shared" si="15"/>
        <v>-28</v>
      </c>
    </row>
    <row r="125" spans="1:6" ht="102" x14ac:dyDescent="0.25">
      <c r="A125" s="20" t="s">
        <v>228</v>
      </c>
      <c r="B125" s="48" t="s">
        <v>231</v>
      </c>
      <c r="C125" s="26">
        <v>147.5</v>
      </c>
      <c r="D125" s="22"/>
      <c r="E125" s="26">
        <f t="shared" si="13"/>
        <v>0</v>
      </c>
      <c r="F125" s="51">
        <f t="shared" si="15"/>
        <v>-147.5</v>
      </c>
    </row>
    <row r="126" spans="1:6" x14ac:dyDescent="0.25">
      <c r="A126" s="20" t="s">
        <v>161</v>
      </c>
      <c r="B126" s="48"/>
      <c r="C126" s="26">
        <f>SUM(C127:C131)</f>
        <v>40811.700000000004</v>
      </c>
      <c r="D126" s="26">
        <f>SUM(D127:D131)</f>
        <v>27783.719999999998</v>
      </c>
      <c r="E126" s="26">
        <f t="shared" si="13"/>
        <v>68.07783062210099</v>
      </c>
      <c r="F126" s="51">
        <f t="shared" si="15"/>
        <v>-13027.980000000007</v>
      </c>
    </row>
    <row r="127" spans="1:6" ht="51" x14ac:dyDescent="0.25">
      <c r="A127" s="20" t="s">
        <v>161</v>
      </c>
      <c r="B127" s="24" t="s">
        <v>162</v>
      </c>
      <c r="C127" s="27">
        <v>29308</v>
      </c>
      <c r="D127" s="89">
        <v>16280</v>
      </c>
      <c r="E127" s="26">
        <f t="shared" si="13"/>
        <v>55.547973249624675</v>
      </c>
      <c r="F127" s="51">
        <f t="shared" si="15"/>
        <v>-13028</v>
      </c>
    </row>
    <row r="128" spans="1:6" ht="102" x14ac:dyDescent="0.25">
      <c r="A128" s="20" t="s">
        <v>301</v>
      </c>
      <c r="B128" s="48" t="s">
        <v>300</v>
      </c>
      <c r="C128" s="27"/>
      <c r="D128" s="89"/>
      <c r="E128" s="26"/>
      <c r="F128" s="51">
        <f t="shared" si="15"/>
        <v>0</v>
      </c>
    </row>
    <row r="129" spans="1:6" ht="76.5" x14ac:dyDescent="0.25">
      <c r="A129" s="20" t="s">
        <v>161</v>
      </c>
      <c r="B129" s="24" t="s">
        <v>284</v>
      </c>
      <c r="C129" s="27">
        <v>512.79999999999995</v>
      </c>
      <c r="D129" s="89">
        <v>512.82000000000005</v>
      </c>
      <c r="E129" s="26">
        <f t="shared" si="13"/>
        <v>100.00390015600627</v>
      </c>
      <c r="F129" s="51">
        <f t="shared" si="15"/>
        <v>2.0000000000095497E-2</v>
      </c>
    </row>
    <row r="130" spans="1:6" ht="25.5" x14ac:dyDescent="0.25">
      <c r="A130" s="20" t="s">
        <v>161</v>
      </c>
      <c r="B130" s="24" t="s">
        <v>163</v>
      </c>
      <c r="C130" s="27">
        <v>10161.6</v>
      </c>
      <c r="D130" s="34">
        <v>10161.6</v>
      </c>
      <c r="E130" s="26">
        <f t="shared" si="13"/>
        <v>100</v>
      </c>
      <c r="F130" s="51">
        <f t="shared" si="15"/>
        <v>0</v>
      </c>
    </row>
    <row r="131" spans="1:6" ht="102" x14ac:dyDescent="0.25">
      <c r="A131" s="20" t="s">
        <v>161</v>
      </c>
      <c r="B131" s="49" t="s">
        <v>232</v>
      </c>
      <c r="C131" s="27">
        <v>829.3</v>
      </c>
      <c r="D131" s="34">
        <v>829.3</v>
      </c>
      <c r="E131" s="26">
        <f t="shared" si="13"/>
        <v>100</v>
      </c>
      <c r="F131" s="51">
        <f t="shared" si="15"/>
        <v>0</v>
      </c>
    </row>
    <row r="132" spans="1:6" ht="63.75" x14ac:dyDescent="0.25">
      <c r="A132" s="20" t="s">
        <v>164</v>
      </c>
      <c r="B132" s="24" t="s">
        <v>165</v>
      </c>
      <c r="C132" s="27">
        <v>247916</v>
      </c>
      <c r="D132" s="34">
        <v>144620</v>
      </c>
      <c r="E132" s="26">
        <f t="shared" si="13"/>
        <v>58.334274512334822</v>
      </c>
      <c r="F132" s="51">
        <f t="shared" si="15"/>
        <v>-103296</v>
      </c>
    </row>
    <row r="133" spans="1:6" x14ac:dyDescent="0.25">
      <c r="A133" s="30" t="s">
        <v>166</v>
      </c>
      <c r="B133" s="21" t="s">
        <v>167</v>
      </c>
      <c r="C133" s="22">
        <f>SUM(C134+C135+C136+C142)</f>
        <v>376926</v>
      </c>
      <c r="D133" s="22">
        <f t="shared" ref="D133" si="18">SUM(D134+D135+D136+D142)</f>
        <v>233570.99625</v>
      </c>
      <c r="E133" s="22">
        <f t="shared" si="13"/>
        <v>61.967334768628326</v>
      </c>
      <c r="F133" s="56">
        <f t="shared" ref="F133:F161" si="19">SUM(D133-C133)</f>
        <v>-143355.00375</v>
      </c>
    </row>
    <row r="134" spans="1:6" ht="51" x14ac:dyDescent="0.25">
      <c r="A134" s="20" t="s">
        <v>168</v>
      </c>
      <c r="B134" s="24" t="s">
        <v>169</v>
      </c>
      <c r="C134" s="27">
        <v>16007</v>
      </c>
      <c r="D134" s="39">
        <v>9627.9855399999997</v>
      </c>
      <c r="E134" s="26">
        <f t="shared" si="13"/>
        <v>60.148594614856002</v>
      </c>
      <c r="F134" s="51">
        <f t="shared" si="19"/>
        <v>-6379.0144600000003</v>
      </c>
    </row>
    <row r="135" spans="1:6" ht="63.75" x14ac:dyDescent="0.25">
      <c r="A135" s="20" t="s">
        <v>170</v>
      </c>
      <c r="B135" s="24" t="s">
        <v>171</v>
      </c>
      <c r="C135" s="27">
        <v>16722</v>
      </c>
      <c r="D135" s="34">
        <v>8686.7292199999993</v>
      </c>
      <c r="E135" s="26">
        <f t="shared" si="13"/>
        <v>51.947908264561647</v>
      </c>
      <c r="F135" s="51">
        <f t="shared" si="19"/>
        <v>-8035.2707800000007</v>
      </c>
    </row>
    <row r="136" spans="1:6" ht="54" x14ac:dyDescent="0.25">
      <c r="A136" s="30" t="s">
        <v>172</v>
      </c>
      <c r="B136" s="32" t="s">
        <v>173</v>
      </c>
      <c r="C136" s="33">
        <f>SUM(C137:C141)</f>
        <v>66087</v>
      </c>
      <c r="D136" s="75">
        <f t="shared" ref="D136" si="20">SUM(D137:D141)</f>
        <v>47908.281490000001</v>
      </c>
      <c r="E136" s="22">
        <f t="shared" si="13"/>
        <v>72.492746667271931</v>
      </c>
      <c r="F136" s="56">
        <f t="shared" si="19"/>
        <v>-18178.718509999999</v>
      </c>
    </row>
    <row r="137" spans="1:6" ht="102" x14ac:dyDescent="0.25">
      <c r="A137" s="20" t="s">
        <v>172</v>
      </c>
      <c r="B137" s="24" t="s">
        <v>174</v>
      </c>
      <c r="C137" s="27">
        <v>227</v>
      </c>
      <c r="D137" s="91">
        <v>113.5</v>
      </c>
      <c r="E137" s="26">
        <f t="shared" si="13"/>
        <v>50</v>
      </c>
      <c r="F137" s="51">
        <f t="shared" si="19"/>
        <v>-113.5</v>
      </c>
    </row>
    <row r="138" spans="1:6" ht="102" x14ac:dyDescent="0.25">
      <c r="A138" s="20" t="s">
        <v>172</v>
      </c>
      <c r="B138" s="24" t="s">
        <v>175</v>
      </c>
      <c r="C138" s="27">
        <v>63980</v>
      </c>
      <c r="D138" s="34">
        <v>47087.464489999998</v>
      </c>
      <c r="E138" s="26">
        <f t="shared" si="13"/>
        <v>73.59716237886839</v>
      </c>
      <c r="F138" s="51">
        <f t="shared" si="19"/>
        <v>-16892.535510000002</v>
      </c>
    </row>
    <row r="139" spans="1:6" ht="89.25" x14ac:dyDescent="0.25">
      <c r="A139" s="20" t="s">
        <v>172</v>
      </c>
      <c r="B139" s="24" t="s">
        <v>176</v>
      </c>
      <c r="C139" s="27">
        <v>0.1</v>
      </c>
      <c r="D139" s="34">
        <v>0.1</v>
      </c>
      <c r="E139" s="26">
        <f t="shared" si="13"/>
        <v>100</v>
      </c>
      <c r="F139" s="51">
        <f t="shared" si="19"/>
        <v>0</v>
      </c>
    </row>
    <row r="140" spans="1:6" ht="51" x14ac:dyDescent="0.25">
      <c r="A140" s="20" t="s">
        <v>172</v>
      </c>
      <c r="B140" s="24" t="s">
        <v>177</v>
      </c>
      <c r="C140" s="27">
        <v>91.9</v>
      </c>
      <c r="D140" s="34">
        <v>91.9</v>
      </c>
      <c r="E140" s="26">
        <f t="shared" si="13"/>
        <v>100</v>
      </c>
      <c r="F140" s="51">
        <f t="shared" si="19"/>
        <v>0</v>
      </c>
    </row>
    <row r="141" spans="1:6" ht="114.75" x14ac:dyDescent="0.25">
      <c r="A141" s="20" t="s">
        <v>172</v>
      </c>
      <c r="B141" s="24" t="s">
        <v>255</v>
      </c>
      <c r="C141" s="27">
        <v>1788</v>
      </c>
      <c r="D141" s="39">
        <v>615.31700000000001</v>
      </c>
      <c r="E141" s="26">
        <f t="shared" si="13"/>
        <v>34.413702460850111</v>
      </c>
      <c r="F141" s="51">
        <f t="shared" si="19"/>
        <v>-1172.683</v>
      </c>
    </row>
    <row r="142" spans="1:6" ht="25.5" x14ac:dyDescent="0.25">
      <c r="A142" s="30" t="s">
        <v>178</v>
      </c>
      <c r="B142" s="21" t="s">
        <v>179</v>
      </c>
      <c r="C142" s="23">
        <f>SUM(C143:C144)</f>
        <v>278110</v>
      </c>
      <c r="D142" s="23">
        <f t="shared" ref="D142" si="21">SUM(D143:D144)</f>
        <v>167348</v>
      </c>
      <c r="E142" s="22">
        <f t="shared" si="13"/>
        <v>60.173312717989283</v>
      </c>
      <c r="F142" s="56">
        <f t="shared" si="19"/>
        <v>-110762</v>
      </c>
    </row>
    <row r="143" spans="1:6" ht="280.5" x14ac:dyDescent="0.25">
      <c r="A143" s="20" t="s">
        <v>180</v>
      </c>
      <c r="B143" s="24" t="s">
        <v>181</v>
      </c>
      <c r="C143" s="27">
        <v>170704</v>
      </c>
      <c r="D143" s="34">
        <v>104939</v>
      </c>
      <c r="E143" s="26">
        <f t="shared" si="13"/>
        <v>61.474247820789202</v>
      </c>
      <c r="F143" s="51">
        <f t="shared" si="19"/>
        <v>-65765</v>
      </c>
    </row>
    <row r="144" spans="1:6" ht="51" x14ac:dyDescent="0.25">
      <c r="A144" s="20" t="s">
        <v>180</v>
      </c>
      <c r="B144" s="24" t="s">
        <v>182</v>
      </c>
      <c r="C144" s="27">
        <v>107406</v>
      </c>
      <c r="D144" s="34">
        <v>62409</v>
      </c>
      <c r="E144" s="26">
        <f t="shared" si="13"/>
        <v>58.105692419417906</v>
      </c>
      <c r="F144" s="51">
        <f t="shared" si="19"/>
        <v>-44997</v>
      </c>
    </row>
    <row r="145" spans="1:6" ht="25.5" x14ac:dyDescent="0.25">
      <c r="A145" s="30" t="s">
        <v>233</v>
      </c>
      <c r="B145" s="21" t="s">
        <v>234</v>
      </c>
      <c r="C145" s="23">
        <f>SUM(C146+C147)</f>
        <v>6581.3</v>
      </c>
      <c r="D145" s="23">
        <f t="shared" ref="D145" si="22">SUM(D146+D147)</f>
        <v>4139.8490000000002</v>
      </c>
      <c r="E145" s="22">
        <f t="shared" si="13"/>
        <v>62.903210611885193</v>
      </c>
      <c r="F145" s="56">
        <f t="shared" si="19"/>
        <v>-2441.451</v>
      </c>
    </row>
    <row r="146" spans="1:6" ht="102" x14ac:dyDescent="0.25">
      <c r="A146" s="20" t="s">
        <v>256</v>
      </c>
      <c r="B146" s="25" t="s">
        <v>257</v>
      </c>
      <c r="C146" s="27">
        <v>2179.1999999999998</v>
      </c>
      <c r="D146" s="27"/>
      <c r="E146" s="26"/>
      <c r="F146" s="51">
        <f t="shared" si="19"/>
        <v>-2179.1999999999998</v>
      </c>
    </row>
    <row r="147" spans="1:6" ht="38.25" x14ac:dyDescent="0.25">
      <c r="A147" s="52" t="s">
        <v>235</v>
      </c>
      <c r="B147" s="53" t="s">
        <v>236</v>
      </c>
      <c r="C147" s="54">
        <f t="shared" ref="C147:D147" si="23">SUM(C148:C152)</f>
        <v>4402.1000000000004</v>
      </c>
      <c r="D147" s="76">
        <f t="shared" si="23"/>
        <v>4139.8490000000002</v>
      </c>
      <c r="E147" s="55">
        <f t="shared" ref="E147:E154" si="24">SUM(D147*100/C147)</f>
        <v>94.04259330773948</v>
      </c>
      <c r="F147" s="92">
        <f t="shared" si="19"/>
        <v>-262.2510000000002</v>
      </c>
    </row>
    <row r="148" spans="1:6" ht="89.25" x14ac:dyDescent="0.25">
      <c r="A148" s="20" t="s">
        <v>237</v>
      </c>
      <c r="B148" s="25" t="s">
        <v>238</v>
      </c>
      <c r="C148" s="27">
        <v>2541.1</v>
      </c>
      <c r="D148" s="91">
        <v>3026.2049999999999</v>
      </c>
      <c r="E148" s="26">
        <f t="shared" si="24"/>
        <v>119.09035457085514</v>
      </c>
      <c r="F148" s="51">
        <f t="shared" si="19"/>
        <v>485.10500000000002</v>
      </c>
    </row>
    <row r="149" spans="1:6" ht="76.5" x14ac:dyDescent="0.25">
      <c r="A149" s="20" t="s">
        <v>275</v>
      </c>
      <c r="B149" s="25" t="s">
        <v>276</v>
      </c>
      <c r="C149" s="27">
        <v>99.4</v>
      </c>
      <c r="D149" s="39">
        <v>99.444000000000003</v>
      </c>
      <c r="E149" s="26">
        <f t="shared" si="24"/>
        <v>100.04426559356136</v>
      </c>
      <c r="F149" s="51">
        <f t="shared" si="19"/>
        <v>4.399999999999693E-2</v>
      </c>
    </row>
    <row r="150" spans="1:6" ht="76.5" x14ac:dyDescent="0.25">
      <c r="A150" s="20" t="s">
        <v>275</v>
      </c>
      <c r="B150" s="25" t="s">
        <v>302</v>
      </c>
      <c r="C150" s="27">
        <v>93.4</v>
      </c>
      <c r="D150" s="34">
        <v>93.4</v>
      </c>
      <c r="E150" s="26">
        <f t="shared" si="24"/>
        <v>100</v>
      </c>
      <c r="F150" s="51">
        <f t="shared" si="19"/>
        <v>0</v>
      </c>
    </row>
    <row r="151" spans="1:6" ht="76.5" x14ac:dyDescent="0.25">
      <c r="A151" s="20" t="s">
        <v>275</v>
      </c>
      <c r="B151" s="25" t="s">
        <v>303</v>
      </c>
      <c r="C151" s="27"/>
      <c r="D151" s="34">
        <v>86.7</v>
      </c>
      <c r="E151" s="26"/>
      <c r="F151" s="51">
        <f t="shared" si="19"/>
        <v>86.7</v>
      </c>
    </row>
    <row r="152" spans="1:6" ht="178.5" x14ac:dyDescent="0.25">
      <c r="A152" s="20" t="s">
        <v>287</v>
      </c>
      <c r="B152" s="24" t="s">
        <v>288</v>
      </c>
      <c r="C152" s="27">
        <v>1668.2</v>
      </c>
      <c r="D152" s="34">
        <v>834.1</v>
      </c>
      <c r="E152" s="26">
        <f t="shared" si="24"/>
        <v>50</v>
      </c>
      <c r="F152" s="51">
        <f t="shared" si="19"/>
        <v>-834.1</v>
      </c>
    </row>
    <row r="153" spans="1:6" ht="25.5" x14ac:dyDescent="0.25">
      <c r="A153" s="30" t="s">
        <v>277</v>
      </c>
      <c r="B153" s="21" t="s">
        <v>278</v>
      </c>
      <c r="C153" s="61">
        <f>SUM(C154:C154)</f>
        <v>500</v>
      </c>
      <c r="D153" s="61">
        <f>SUM(D154:D154)</f>
        <v>500</v>
      </c>
      <c r="E153" s="22">
        <f t="shared" si="24"/>
        <v>100</v>
      </c>
      <c r="F153" s="56">
        <f t="shared" si="19"/>
        <v>0</v>
      </c>
    </row>
    <row r="154" spans="1:6" ht="25.5" x14ac:dyDescent="0.25">
      <c r="A154" s="20" t="s">
        <v>279</v>
      </c>
      <c r="B154" s="24" t="s">
        <v>278</v>
      </c>
      <c r="C154" s="34">
        <v>500</v>
      </c>
      <c r="D154" s="34">
        <v>500</v>
      </c>
      <c r="E154" s="26">
        <f t="shared" si="24"/>
        <v>100</v>
      </c>
      <c r="F154" s="51">
        <f t="shared" si="19"/>
        <v>0</v>
      </c>
    </row>
    <row r="155" spans="1:6" ht="38.25" x14ac:dyDescent="0.25">
      <c r="A155" s="30" t="s">
        <v>214</v>
      </c>
      <c r="B155" s="21" t="s">
        <v>215</v>
      </c>
      <c r="C155" s="22">
        <f>SUM(C156:C156)</f>
        <v>0</v>
      </c>
      <c r="D155" s="22">
        <f>SUM(D156:D156)</f>
        <v>1216.979</v>
      </c>
      <c r="E155" s="22"/>
      <c r="F155" s="51">
        <f t="shared" si="19"/>
        <v>1216.979</v>
      </c>
    </row>
    <row r="156" spans="1:6" ht="51" x14ac:dyDescent="0.25">
      <c r="A156" s="20" t="s">
        <v>258</v>
      </c>
      <c r="B156" s="24" t="s">
        <v>216</v>
      </c>
      <c r="C156" s="27">
        <v>0</v>
      </c>
      <c r="D156" s="39">
        <v>1216.979</v>
      </c>
      <c r="E156" s="26"/>
      <c r="F156" s="51">
        <f t="shared" si="19"/>
        <v>1216.979</v>
      </c>
    </row>
    <row r="157" spans="1:6" ht="63.75" x14ac:dyDescent="0.25">
      <c r="A157" s="30" t="s">
        <v>217</v>
      </c>
      <c r="B157" s="21" t="s">
        <v>218</v>
      </c>
      <c r="C157" s="23">
        <f>SUM(C158:C160)</f>
        <v>0</v>
      </c>
      <c r="D157" s="23">
        <f>SUM(D158:D160)</f>
        <v>-3823.9443700000002</v>
      </c>
      <c r="E157" s="26"/>
      <c r="F157" s="56">
        <f t="shared" si="19"/>
        <v>-3823.9443700000002</v>
      </c>
    </row>
    <row r="158" spans="1:6" x14ac:dyDescent="0.25">
      <c r="A158" s="20" t="s">
        <v>219</v>
      </c>
      <c r="B158" s="24"/>
      <c r="C158" s="77"/>
      <c r="D158" s="34">
        <v>-2007.72</v>
      </c>
      <c r="E158" s="26"/>
      <c r="F158" s="51">
        <f t="shared" si="19"/>
        <v>-2007.72</v>
      </c>
    </row>
    <row r="159" spans="1:6" x14ac:dyDescent="0.25">
      <c r="A159" s="20" t="s">
        <v>220</v>
      </c>
      <c r="B159" s="24"/>
      <c r="C159" s="27" t="s">
        <v>192</v>
      </c>
      <c r="D159" s="34">
        <v>-1689.2743700000001</v>
      </c>
      <c r="E159" s="26"/>
      <c r="F159" s="51"/>
    </row>
    <row r="160" spans="1:6" x14ac:dyDescent="0.25">
      <c r="A160" s="20" t="s">
        <v>221</v>
      </c>
      <c r="B160" s="24"/>
      <c r="C160" s="27"/>
      <c r="D160" s="34">
        <v>-126.95</v>
      </c>
      <c r="E160" s="26"/>
      <c r="F160" s="51">
        <f t="shared" si="19"/>
        <v>-126.95</v>
      </c>
    </row>
    <row r="161" spans="1:6" x14ac:dyDescent="0.25">
      <c r="A161" s="30"/>
      <c r="B161" s="21" t="s">
        <v>183</v>
      </c>
      <c r="C161" s="23">
        <f>SUM(C106+C4)</f>
        <v>1251349.6199999999</v>
      </c>
      <c r="D161" s="23">
        <f>SUM(D106+D4)</f>
        <v>704866.62908999994</v>
      </c>
      <c r="E161" s="22">
        <f t="shared" ref="E161" si="25">SUM(D161*100/C161)</f>
        <v>56.328512657397859</v>
      </c>
      <c r="F161" s="51">
        <f t="shared" si="19"/>
        <v>-546482.99090999993</v>
      </c>
    </row>
  </sheetData>
  <mergeCells count="1">
    <mergeCell ref="A1:F1"/>
  </mergeCells>
  <pageMargins left="0.70866141732283472" right="0" top="0.74803149606299213" bottom="0.55118110236220474" header="0.31496062992125984" footer="0.31496062992125984"/>
  <pageSetup paperSize="9" scale="90" orientation="portrait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workbookViewId="0">
      <selection sqref="A1:F172"/>
    </sheetView>
  </sheetViews>
  <sheetFormatPr defaultRowHeight="15" x14ac:dyDescent="0.25"/>
  <cols>
    <col min="1" max="1" width="27" style="19" customWidth="1"/>
    <col min="2" max="2" width="37.28515625" style="19" customWidth="1"/>
    <col min="3" max="3" width="13.140625" style="19" customWidth="1"/>
    <col min="4" max="4" width="11.85546875" style="19" customWidth="1"/>
    <col min="5" max="5" width="10.140625" style="19" customWidth="1"/>
    <col min="6" max="6" width="10.28515625" style="19" bestFit="1" customWidth="1"/>
  </cols>
  <sheetData>
    <row r="1" spans="1:6" ht="39.75" customHeight="1" x14ac:dyDescent="0.25">
      <c r="A1" s="201" t="s">
        <v>316</v>
      </c>
      <c r="B1" s="201"/>
      <c r="C1" s="201"/>
      <c r="D1" s="201"/>
      <c r="E1" s="201"/>
      <c r="F1" s="201"/>
    </row>
    <row r="2" spans="1:6" ht="60" x14ac:dyDescent="0.25">
      <c r="A2" s="57" t="s">
        <v>0</v>
      </c>
      <c r="B2" s="58" t="s">
        <v>1</v>
      </c>
      <c r="C2" s="57" t="s">
        <v>209</v>
      </c>
      <c r="D2" s="59" t="s">
        <v>305</v>
      </c>
      <c r="E2" s="60" t="s">
        <v>2</v>
      </c>
      <c r="F2" s="1" t="s">
        <v>223</v>
      </c>
    </row>
    <row r="3" spans="1:6" x14ac:dyDescent="0.25">
      <c r="A3" s="2">
        <v>1</v>
      </c>
      <c r="B3" s="2">
        <v>2</v>
      </c>
      <c r="C3" s="3">
        <v>3</v>
      </c>
      <c r="D3" s="4">
        <v>5</v>
      </c>
      <c r="E3" s="5">
        <v>7</v>
      </c>
      <c r="F3" s="41">
        <v>8</v>
      </c>
    </row>
    <row r="4" spans="1:6" ht="25.5" x14ac:dyDescent="0.25">
      <c r="A4" s="21" t="s">
        <v>3</v>
      </c>
      <c r="B4" s="6" t="s">
        <v>4</v>
      </c>
      <c r="C4" s="22">
        <f>SUM(C5+C11+C17+C25+C31+C34+C36+C47+C53+C62+C71+C106)</f>
        <v>524156.92</v>
      </c>
      <c r="D4" s="22">
        <f>SUM(D5+D11+D17+D25+D31+D34+D36+D47+D53+D62+D71+D106)</f>
        <v>326365.70999999996</v>
      </c>
      <c r="E4" s="22">
        <f>SUM(D4*100/C4)</f>
        <v>62.26488624818689</v>
      </c>
      <c r="F4" s="56">
        <f>SUM(D4-C4)</f>
        <v>-197791.21000000002</v>
      </c>
    </row>
    <row r="5" spans="1:6" x14ac:dyDescent="0.25">
      <c r="A5" s="21" t="s">
        <v>5</v>
      </c>
      <c r="B5" s="16" t="s">
        <v>6</v>
      </c>
      <c r="C5" s="22">
        <f>SUM(C6)</f>
        <v>365329</v>
      </c>
      <c r="D5" s="22">
        <f>SUM(D6)</f>
        <v>229260.87000000002</v>
      </c>
      <c r="E5" s="22">
        <f>SUM(D5*100/C5)</f>
        <v>62.754632126110998</v>
      </c>
      <c r="F5" s="56">
        <f t="shared" ref="F5:F65" si="0">SUM(D5-C5)</f>
        <v>-136068.12999999998</v>
      </c>
    </row>
    <row r="6" spans="1:6" x14ac:dyDescent="0.25">
      <c r="A6" s="21" t="s">
        <v>7</v>
      </c>
      <c r="B6" s="16" t="s">
        <v>8</v>
      </c>
      <c r="C6" s="22">
        <f>SUM(C7:C10)</f>
        <v>365329</v>
      </c>
      <c r="D6" s="22">
        <f t="shared" ref="D6" si="1">SUM(D7:D10)</f>
        <v>229260.87000000002</v>
      </c>
      <c r="E6" s="22">
        <f>SUM(D6*100/C6)</f>
        <v>62.754632126110998</v>
      </c>
      <c r="F6" s="56">
        <f t="shared" si="0"/>
        <v>-136068.12999999998</v>
      </c>
    </row>
    <row r="7" spans="1:6" ht="89.25" x14ac:dyDescent="0.25">
      <c r="A7" s="24" t="s">
        <v>9</v>
      </c>
      <c r="B7" s="25" t="s">
        <v>10</v>
      </c>
      <c r="C7" s="26">
        <v>358194</v>
      </c>
      <c r="D7" s="13">
        <v>223895.23</v>
      </c>
      <c r="E7" s="26">
        <f t="shared" ref="E7:E63" si="2">SUM(D7*100/C7)</f>
        <v>62.506694696170229</v>
      </c>
      <c r="F7" s="51">
        <f t="shared" si="0"/>
        <v>-134298.76999999999</v>
      </c>
    </row>
    <row r="8" spans="1:6" ht="140.25" x14ac:dyDescent="0.25">
      <c r="A8" s="24" t="s">
        <v>11</v>
      </c>
      <c r="B8" s="25" t="s">
        <v>12</v>
      </c>
      <c r="C8" s="26">
        <v>530</v>
      </c>
      <c r="D8" s="13">
        <v>438.03</v>
      </c>
      <c r="E8" s="26">
        <f t="shared" si="2"/>
        <v>82.647169811320751</v>
      </c>
      <c r="F8" s="51">
        <f t="shared" si="0"/>
        <v>-91.970000000000027</v>
      </c>
    </row>
    <row r="9" spans="1:6" ht="51" x14ac:dyDescent="0.25">
      <c r="A9" s="24" t="s">
        <v>13</v>
      </c>
      <c r="B9" s="25" t="s">
        <v>14</v>
      </c>
      <c r="C9" s="26">
        <v>1584</v>
      </c>
      <c r="D9" s="13">
        <v>1921.2</v>
      </c>
      <c r="E9" s="26">
        <f t="shared" si="2"/>
        <v>121.28787878787878</v>
      </c>
      <c r="F9" s="51">
        <f t="shared" si="0"/>
        <v>337.20000000000005</v>
      </c>
    </row>
    <row r="10" spans="1:6" ht="102" x14ac:dyDescent="0.25">
      <c r="A10" s="24" t="s">
        <v>15</v>
      </c>
      <c r="B10" s="25" t="s">
        <v>16</v>
      </c>
      <c r="C10" s="26">
        <v>5021</v>
      </c>
      <c r="D10" s="34">
        <v>3006.41</v>
      </c>
      <c r="E10" s="26">
        <f t="shared" si="2"/>
        <v>59.876717785301736</v>
      </c>
      <c r="F10" s="51">
        <f t="shared" si="0"/>
        <v>-2014.5900000000001</v>
      </c>
    </row>
    <row r="11" spans="1:6" ht="51" x14ac:dyDescent="0.25">
      <c r="A11" s="21" t="s">
        <v>17</v>
      </c>
      <c r="B11" s="28" t="s">
        <v>18</v>
      </c>
      <c r="C11" s="22">
        <f>SUM(C12)</f>
        <v>12516.79</v>
      </c>
      <c r="D11" s="22">
        <f>SUM(D12)</f>
        <v>7986.49</v>
      </c>
      <c r="E11" s="22">
        <f t="shared" si="2"/>
        <v>63.806215491352013</v>
      </c>
      <c r="F11" s="56">
        <f t="shared" si="0"/>
        <v>-4530.3000000000011</v>
      </c>
    </row>
    <row r="12" spans="1:6" ht="38.25" x14ac:dyDescent="0.25">
      <c r="A12" s="21" t="s">
        <v>19</v>
      </c>
      <c r="B12" s="28" t="s">
        <v>20</v>
      </c>
      <c r="C12" s="22">
        <f>SUM(C13:C16)</f>
        <v>12516.79</v>
      </c>
      <c r="D12" s="22">
        <f t="shared" ref="D12" si="3">SUM(D13:D16)</f>
        <v>7986.49</v>
      </c>
      <c r="E12" s="22">
        <f t="shared" si="2"/>
        <v>63.806215491352013</v>
      </c>
      <c r="F12" s="56">
        <f t="shared" si="0"/>
        <v>-4530.3000000000011</v>
      </c>
    </row>
    <row r="13" spans="1:6" ht="89.25" x14ac:dyDescent="0.25">
      <c r="A13" s="14" t="s">
        <v>262</v>
      </c>
      <c r="B13" s="14" t="s">
        <v>22</v>
      </c>
      <c r="C13" s="26">
        <v>4209.43</v>
      </c>
      <c r="D13" s="13">
        <v>2710.07</v>
      </c>
      <c r="E13" s="26">
        <f t="shared" si="2"/>
        <v>64.380925683524836</v>
      </c>
      <c r="F13" s="51">
        <f t="shared" si="0"/>
        <v>-1499.3600000000001</v>
      </c>
    </row>
    <row r="14" spans="1:6" ht="114.75" x14ac:dyDescent="0.25">
      <c r="A14" s="14" t="s">
        <v>263</v>
      </c>
      <c r="B14" s="14" t="s">
        <v>24</v>
      </c>
      <c r="C14" s="26">
        <v>91.01</v>
      </c>
      <c r="D14" s="13">
        <v>73.17</v>
      </c>
      <c r="E14" s="26">
        <f t="shared" si="2"/>
        <v>80.397758488078225</v>
      </c>
      <c r="F14" s="51">
        <f t="shared" si="0"/>
        <v>-17.840000000000003</v>
      </c>
    </row>
    <row r="15" spans="1:6" ht="102" x14ac:dyDescent="0.25">
      <c r="A15" s="10" t="s">
        <v>264</v>
      </c>
      <c r="B15" s="14" t="s">
        <v>26</v>
      </c>
      <c r="C15" s="26">
        <v>8216.35</v>
      </c>
      <c r="D15" s="13">
        <v>5421.24</v>
      </c>
      <c r="E15" s="26">
        <f t="shared" si="2"/>
        <v>65.981123004740539</v>
      </c>
      <c r="F15" s="51">
        <f t="shared" si="0"/>
        <v>-2795.1100000000006</v>
      </c>
    </row>
    <row r="16" spans="1:6" ht="89.25" x14ac:dyDescent="0.25">
      <c r="A16" s="14" t="s">
        <v>265</v>
      </c>
      <c r="B16" s="14" t="s">
        <v>28</v>
      </c>
      <c r="C16" s="26"/>
      <c r="D16" s="13">
        <v>-217.99</v>
      </c>
      <c r="E16" s="26"/>
      <c r="F16" s="51">
        <f t="shared" si="0"/>
        <v>-217.99</v>
      </c>
    </row>
    <row r="17" spans="1:6" x14ac:dyDescent="0.25">
      <c r="A17" s="21" t="s">
        <v>239</v>
      </c>
      <c r="B17" s="28" t="s">
        <v>240</v>
      </c>
      <c r="C17" s="22">
        <f>SUM(C18+C21+C23)</f>
        <v>21318</v>
      </c>
      <c r="D17" s="22">
        <f>SUM(D18+D21+D23)</f>
        <v>13545.580000000002</v>
      </c>
      <c r="E17" s="22">
        <f t="shared" si="2"/>
        <v>63.540576039028061</v>
      </c>
      <c r="F17" s="56">
        <f t="shared" si="0"/>
        <v>-7772.4199999999983</v>
      </c>
    </row>
    <row r="18" spans="1:6" ht="25.5" x14ac:dyDescent="0.25">
      <c r="A18" s="21" t="s">
        <v>29</v>
      </c>
      <c r="B18" s="28" t="s">
        <v>31</v>
      </c>
      <c r="C18" s="23">
        <f>SUM(C19:C20)</f>
        <v>19681</v>
      </c>
      <c r="D18" s="23">
        <f t="shared" ref="D18" si="4">SUM(D19:D20)</f>
        <v>12315.79</v>
      </c>
      <c r="E18" s="22">
        <f t="shared" si="2"/>
        <v>62.577054011483156</v>
      </c>
      <c r="F18" s="56">
        <f t="shared" si="0"/>
        <v>-7365.2099999999991</v>
      </c>
    </row>
    <row r="19" spans="1:6" ht="25.5" x14ac:dyDescent="0.25">
      <c r="A19" s="24" t="s">
        <v>30</v>
      </c>
      <c r="B19" s="25" t="s">
        <v>31</v>
      </c>
      <c r="C19" s="26">
        <v>19681</v>
      </c>
      <c r="D19" s="34">
        <v>12292.87</v>
      </c>
      <c r="E19" s="26">
        <f t="shared" si="2"/>
        <v>62.460596514404756</v>
      </c>
      <c r="F19" s="51">
        <f t="shared" si="0"/>
        <v>-7388.1299999999992</v>
      </c>
    </row>
    <row r="20" spans="1:6" ht="38.25" x14ac:dyDescent="0.25">
      <c r="A20" s="24" t="s">
        <v>32</v>
      </c>
      <c r="B20" s="25" t="s">
        <v>33</v>
      </c>
      <c r="C20" s="26">
        <v>0</v>
      </c>
      <c r="D20" s="13">
        <v>22.92</v>
      </c>
      <c r="E20" s="26"/>
      <c r="F20" s="51">
        <f t="shared" si="0"/>
        <v>22.92</v>
      </c>
    </row>
    <row r="21" spans="1:6" x14ac:dyDescent="0.25">
      <c r="A21" s="21" t="s">
        <v>34</v>
      </c>
      <c r="B21" s="28" t="s">
        <v>35</v>
      </c>
      <c r="C21" s="23">
        <f>SUM(C22:C22)</f>
        <v>8</v>
      </c>
      <c r="D21" s="23">
        <f>SUM(D22:D22)</f>
        <v>25.52</v>
      </c>
      <c r="E21" s="22">
        <f t="shared" si="2"/>
        <v>319</v>
      </c>
      <c r="F21" s="56">
        <f t="shared" si="0"/>
        <v>17.52</v>
      </c>
    </row>
    <row r="22" spans="1:6" x14ac:dyDescent="0.25">
      <c r="A22" s="24" t="s">
        <v>36</v>
      </c>
      <c r="B22" s="25" t="s">
        <v>35</v>
      </c>
      <c r="C22" s="26">
        <v>8</v>
      </c>
      <c r="D22" s="34">
        <v>25.52</v>
      </c>
      <c r="E22" s="26">
        <f t="shared" si="2"/>
        <v>319</v>
      </c>
      <c r="F22" s="51">
        <f t="shared" si="0"/>
        <v>17.52</v>
      </c>
    </row>
    <row r="23" spans="1:6" ht="25.5" x14ac:dyDescent="0.25">
      <c r="A23" s="21" t="s">
        <v>39</v>
      </c>
      <c r="B23" s="28" t="s">
        <v>40</v>
      </c>
      <c r="C23" s="22">
        <f>SUM(C24)</f>
        <v>1629</v>
      </c>
      <c r="D23" s="22">
        <f>SUM(D24)</f>
        <v>1204.27</v>
      </c>
      <c r="E23" s="22">
        <f t="shared" si="2"/>
        <v>73.926949048496013</v>
      </c>
      <c r="F23" s="56">
        <f t="shared" si="0"/>
        <v>-424.73</v>
      </c>
    </row>
    <row r="24" spans="1:6" ht="38.25" x14ac:dyDescent="0.25">
      <c r="A24" s="24" t="s">
        <v>41</v>
      </c>
      <c r="B24" s="25" t="s">
        <v>42</v>
      </c>
      <c r="C24" s="26">
        <v>1629</v>
      </c>
      <c r="D24" s="13">
        <v>1204.27</v>
      </c>
      <c r="E24" s="26">
        <f t="shared" si="2"/>
        <v>73.926949048496013</v>
      </c>
      <c r="F24" s="51">
        <f t="shared" si="0"/>
        <v>-424.73</v>
      </c>
    </row>
    <row r="25" spans="1:6" x14ac:dyDescent="0.25">
      <c r="A25" s="15" t="s">
        <v>43</v>
      </c>
      <c r="B25" s="17" t="s">
        <v>44</v>
      </c>
      <c r="C25" s="22">
        <f>SUM(C26+C28)</f>
        <v>71460.83</v>
      </c>
      <c r="D25" s="22">
        <f t="shared" ref="D25" si="5">SUM(D26+D28)</f>
        <v>46697.340000000004</v>
      </c>
      <c r="E25" s="22">
        <f t="shared" si="2"/>
        <v>65.346764094399688</v>
      </c>
      <c r="F25" s="56">
        <f t="shared" si="0"/>
        <v>-24763.489999999998</v>
      </c>
    </row>
    <row r="26" spans="1:6" x14ac:dyDescent="0.25">
      <c r="A26" s="21" t="s">
        <v>45</v>
      </c>
      <c r="B26" s="28" t="s">
        <v>46</v>
      </c>
      <c r="C26" s="22">
        <f>SUM(C27)</f>
        <v>12131</v>
      </c>
      <c r="D26" s="22">
        <f t="shared" ref="D26" si="6">SUM(D27)</f>
        <v>5101.83</v>
      </c>
      <c r="E26" s="22">
        <f t="shared" si="2"/>
        <v>42.056137169235839</v>
      </c>
      <c r="F26" s="56">
        <f t="shared" si="0"/>
        <v>-7029.17</v>
      </c>
    </row>
    <row r="27" spans="1:6" ht="63.75" x14ac:dyDescent="0.25">
      <c r="A27" s="24" t="s">
        <v>47</v>
      </c>
      <c r="B27" s="25" t="s">
        <v>48</v>
      </c>
      <c r="C27" s="26">
        <v>12131</v>
      </c>
      <c r="D27" s="13">
        <v>5101.83</v>
      </c>
      <c r="E27" s="26">
        <f t="shared" si="2"/>
        <v>42.056137169235839</v>
      </c>
      <c r="F27" s="51">
        <f t="shared" si="0"/>
        <v>-7029.17</v>
      </c>
    </row>
    <row r="28" spans="1:6" x14ac:dyDescent="0.25">
      <c r="A28" s="15" t="s">
        <v>49</v>
      </c>
      <c r="B28" s="17" t="s">
        <v>50</v>
      </c>
      <c r="C28" s="23">
        <f>SUM(C29:C30)</f>
        <v>59329.83</v>
      </c>
      <c r="D28" s="23">
        <f>SUM(D29:D30)</f>
        <v>41595.51</v>
      </c>
      <c r="E28" s="22">
        <f t="shared" si="2"/>
        <v>70.108931712765738</v>
      </c>
      <c r="F28" s="56">
        <f t="shared" si="0"/>
        <v>-17734.32</v>
      </c>
    </row>
    <row r="29" spans="1:6" ht="51" x14ac:dyDescent="0.25">
      <c r="A29" s="24" t="s">
        <v>193</v>
      </c>
      <c r="B29" s="25" t="s">
        <v>194</v>
      </c>
      <c r="C29" s="26">
        <v>55002.83</v>
      </c>
      <c r="D29" s="13">
        <v>37339.620000000003</v>
      </c>
      <c r="E29" s="26">
        <f t="shared" si="2"/>
        <v>67.886725101235712</v>
      </c>
      <c r="F29" s="51">
        <f t="shared" si="0"/>
        <v>-17663.21</v>
      </c>
    </row>
    <row r="30" spans="1:6" ht="51" x14ac:dyDescent="0.25">
      <c r="A30" s="24" t="s">
        <v>196</v>
      </c>
      <c r="B30" s="25" t="s">
        <v>195</v>
      </c>
      <c r="C30" s="26">
        <v>4327</v>
      </c>
      <c r="D30" s="13">
        <v>4255.8900000000003</v>
      </c>
      <c r="E30" s="26">
        <f t="shared" si="2"/>
        <v>98.356598104922597</v>
      </c>
      <c r="F30" s="51">
        <f t="shared" si="0"/>
        <v>-71.109999999999673</v>
      </c>
    </row>
    <row r="31" spans="1:6" ht="25.5" x14ac:dyDescent="0.25">
      <c r="A31" s="21" t="s">
        <v>51</v>
      </c>
      <c r="B31" s="28" t="s">
        <v>52</v>
      </c>
      <c r="C31" s="22">
        <f>SUM(C32:C33)</f>
        <v>7433</v>
      </c>
      <c r="D31" s="22">
        <f>SUM(D32:D33)</f>
        <v>3945.99</v>
      </c>
      <c r="E31" s="22">
        <f t="shared" si="2"/>
        <v>53.087447867617385</v>
      </c>
      <c r="F31" s="56">
        <f t="shared" si="0"/>
        <v>-3487.01</v>
      </c>
    </row>
    <row r="32" spans="1:6" ht="63.75" x14ac:dyDescent="0.25">
      <c r="A32" s="24" t="s">
        <v>53</v>
      </c>
      <c r="B32" s="25" t="s">
        <v>54</v>
      </c>
      <c r="C32" s="26">
        <v>7433</v>
      </c>
      <c r="D32" s="13">
        <v>3895.99</v>
      </c>
      <c r="E32" s="26">
        <f t="shared" si="2"/>
        <v>52.414771962868294</v>
      </c>
      <c r="F32" s="51">
        <f t="shared" si="0"/>
        <v>-3537.01</v>
      </c>
    </row>
    <row r="33" spans="1:6" ht="38.25" x14ac:dyDescent="0.25">
      <c r="A33" s="24" t="s">
        <v>210</v>
      </c>
      <c r="B33" s="25" t="s">
        <v>211</v>
      </c>
      <c r="C33" s="26">
        <v>0</v>
      </c>
      <c r="D33" s="34">
        <v>50</v>
      </c>
      <c r="E33" s="26"/>
      <c r="F33" s="51">
        <f t="shared" si="0"/>
        <v>50</v>
      </c>
    </row>
    <row r="34" spans="1:6" ht="38.25" x14ac:dyDescent="0.25">
      <c r="A34" s="28" t="s">
        <v>55</v>
      </c>
      <c r="B34" s="28" t="s">
        <v>244</v>
      </c>
      <c r="C34" s="22">
        <f>SUM(C35)</f>
        <v>0</v>
      </c>
      <c r="D34" s="22">
        <f>SUM(D35)</f>
        <v>0.17</v>
      </c>
      <c r="E34" s="22"/>
      <c r="F34" s="56">
        <f t="shared" si="0"/>
        <v>0.17</v>
      </c>
    </row>
    <row r="35" spans="1:6" ht="51" x14ac:dyDescent="0.25">
      <c r="A35" s="25" t="s">
        <v>56</v>
      </c>
      <c r="B35" s="25" t="s">
        <v>57</v>
      </c>
      <c r="C35" s="26">
        <v>0</v>
      </c>
      <c r="D35" s="13">
        <v>0.17</v>
      </c>
      <c r="E35" s="26"/>
      <c r="F35" s="51">
        <f t="shared" si="0"/>
        <v>0.17</v>
      </c>
    </row>
    <row r="36" spans="1:6" ht="51" x14ac:dyDescent="0.25">
      <c r="A36" s="21" t="s">
        <v>58</v>
      </c>
      <c r="B36" s="6" t="s">
        <v>59</v>
      </c>
      <c r="C36" s="22">
        <f>SUM(C37)</f>
        <v>36124</v>
      </c>
      <c r="D36" s="22">
        <f t="shared" ref="D36" si="7">SUM(D37)</f>
        <v>17775.480000000003</v>
      </c>
      <c r="E36" s="22">
        <f t="shared" si="2"/>
        <v>49.206843096002665</v>
      </c>
      <c r="F36" s="56">
        <f t="shared" si="0"/>
        <v>-18348.519999999997</v>
      </c>
    </row>
    <row r="37" spans="1:6" ht="114.75" x14ac:dyDescent="0.25">
      <c r="A37" s="21" t="s">
        <v>60</v>
      </c>
      <c r="B37" s="67" t="s">
        <v>61</v>
      </c>
      <c r="C37" s="22">
        <f>SUM(C38+C41+C42+C46)</f>
        <v>36124</v>
      </c>
      <c r="D37" s="22">
        <f>SUM(D38+D41+D42+D46)</f>
        <v>17775.480000000003</v>
      </c>
      <c r="E37" s="22">
        <f t="shared" si="2"/>
        <v>49.206843096002665</v>
      </c>
      <c r="F37" s="56">
        <f t="shared" si="0"/>
        <v>-18348.519999999997</v>
      </c>
    </row>
    <row r="38" spans="1:6" ht="102" x14ac:dyDescent="0.25">
      <c r="A38" s="21" t="s">
        <v>62</v>
      </c>
      <c r="B38" s="28" t="s">
        <v>63</v>
      </c>
      <c r="C38" s="61">
        <f>SUM(C39:C40)</f>
        <v>26992</v>
      </c>
      <c r="D38" s="61">
        <f>SUM(D39:D40)</f>
        <v>12335.12</v>
      </c>
      <c r="E38" s="22">
        <f t="shared" si="2"/>
        <v>45.699170124481327</v>
      </c>
      <c r="F38" s="56">
        <f t="shared" si="0"/>
        <v>-14656.88</v>
      </c>
    </row>
    <row r="39" spans="1:6" ht="114.75" x14ac:dyDescent="0.25">
      <c r="A39" s="24" t="s">
        <v>184</v>
      </c>
      <c r="B39" s="66" t="s">
        <v>189</v>
      </c>
      <c r="C39" s="26">
        <v>24412</v>
      </c>
      <c r="D39" s="34">
        <v>11452.27</v>
      </c>
      <c r="E39" s="26">
        <f t="shared" si="2"/>
        <v>46.912461084712433</v>
      </c>
      <c r="F39" s="51">
        <f t="shared" si="0"/>
        <v>-12959.73</v>
      </c>
    </row>
    <row r="40" spans="1:6" ht="127.5" x14ac:dyDescent="0.25">
      <c r="A40" s="24" t="s">
        <v>185</v>
      </c>
      <c r="B40" s="66" t="s">
        <v>190</v>
      </c>
      <c r="C40" s="26">
        <v>2580</v>
      </c>
      <c r="D40" s="34">
        <v>882.85</v>
      </c>
      <c r="E40" s="26">
        <f t="shared" si="2"/>
        <v>34.218992248062015</v>
      </c>
      <c r="F40" s="51">
        <f t="shared" si="0"/>
        <v>-1697.15</v>
      </c>
    </row>
    <row r="41" spans="1:6" ht="114.75" x14ac:dyDescent="0.25">
      <c r="A41" s="24" t="s">
        <v>186</v>
      </c>
      <c r="B41" s="35" t="s">
        <v>191</v>
      </c>
      <c r="C41" s="26">
        <v>22</v>
      </c>
      <c r="D41" s="34">
        <v>0</v>
      </c>
      <c r="E41" s="26">
        <f t="shared" si="2"/>
        <v>0</v>
      </c>
      <c r="F41" s="51">
        <f t="shared" si="0"/>
        <v>-22</v>
      </c>
    </row>
    <row r="42" spans="1:6" ht="39" x14ac:dyDescent="0.25">
      <c r="A42" s="21" t="s">
        <v>64</v>
      </c>
      <c r="B42" s="11" t="s">
        <v>65</v>
      </c>
      <c r="C42" s="22">
        <f>SUM(C43:C45)</f>
        <v>9110</v>
      </c>
      <c r="D42" s="22">
        <f t="shared" ref="D42" si="8">SUM(D43:D45)</f>
        <v>5412.96</v>
      </c>
      <c r="E42" s="22">
        <f t="shared" si="2"/>
        <v>59.417782656421515</v>
      </c>
      <c r="F42" s="56">
        <f t="shared" si="0"/>
        <v>-3697.04</v>
      </c>
    </row>
    <row r="43" spans="1:6" ht="102" x14ac:dyDescent="0.25">
      <c r="A43" s="24" t="s">
        <v>66</v>
      </c>
      <c r="B43" s="35" t="s">
        <v>197</v>
      </c>
      <c r="C43" s="26">
        <v>4129</v>
      </c>
      <c r="D43" s="13">
        <v>3737.71</v>
      </c>
      <c r="E43" s="26">
        <f t="shared" si="2"/>
        <v>90.523371276338096</v>
      </c>
      <c r="F43" s="51">
        <f t="shared" si="0"/>
        <v>-391.28999999999996</v>
      </c>
    </row>
    <row r="44" spans="1:6" ht="89.25" x14ac:dyDescent="0.25">
      <c r="A44" s="24" t="s">
        <v>67</v>
      </c>
      <c r="B44" s="66" t="s">
        <v>198</v>
      </c>
      <c r="C44" s="26">
        <v>3978</v>
      </c>
      <c r="D44" s="13">
        <v>1270.28</v>
      </c>
      <c r="E44" s="26">
        <f t="shared" si="2"/>
        <v>31.932629462041227</v>
      </c>
      <c r="F44" s="51">
        <f t="shared" si="0"/>
        <v>-2707.7200000000003</v>
      </c>
    </row>
    <row r="45" spans="1:6" ht="63.75" x14ac:dyDescent="0.25">
      <c r="A45" s="24" t="s">
        <v>68</v>
      </c>
      <c r="B45" s="35" t="s">
        <v>199</v>
      </c>
      <c r="C45" s="26">
        <v>1003</v>
      </c>
      <c r="D45" s="13">
        <v>404.97</v>
      </c>
      <c r="E45" s="26">
        <f t="shared" si="2"/>
        <v>40.375872382851448</v>
      </c>
      <c r="F45" s="51">
        <f t="shared" si="0"/>
        <v>-598.03</v>
      </c>
    </row>
    <row r="46" spans="1:6" ht="89.25" x14ac:dyDescent="0.25">
      <c r="A46" s="24" t="s">
        <v>306</v>
      </c>
      <c r="B46" s="35" t="s">
        <v>307</v>
      </c>
      <c r="C46" s="26"/>
      <c r="D46" s="13">
        <v>27.4</v>
      </c>
      <c r="E46" s="26"/>
      <c r="F46" s="51">
        <f t="shared" si="0"/>
        <v>27.4</v>
      </c>
    </row>
    <row r="47" spans="1:6" ht="25.5" x14ac:dyDescent="0.25">
      <c r="A47" s="21" t="s">
        <v>69</v>
      </c>
      <c r="B47" s="6" t="s">
        <v>70</v>
      </c>
      <c r="C47" s="22">
        <f>SUM(C48)</f>
        <v>954</v>
      </c>
      <c r="D47" s="22">
        <f t="shared" ref="D47" si="9">SUM(D48)</f>
        <v>828.66000000000008</v>
      </c>
      <c r="E47" s="22">
        <f t="shared" si="2"/>
        <v>86.861635220125805</v>
      </c>
      <c r="F47" s="56">
        <f t="shared" si="0"/>
        <v>-125.33999999999992</v>
      </c>
    </row>
    <row r="48" spans="1:6" ht="25.5" x14ac:dyDescent="0.25">
      <c r="A48" s="21" t="s">
        <v>71</v>
      </c>
      <c r="B48" s="28" t="s">
        <v>72</v>
      </c>
      <c r="C48" s="22">
        <f>SUM(C49:C52)</f>
        <v>954</v>
      </c>
      <c r="D48" s="22">
        <f>SUM(D49:D52)</f>
        <v>828.66000000000008</v>
      </c>
      <c r="E48" s="22">
        <f t="shared" si="2"/>
        <v>86.861635220125805</v>
      </c>
      <c r="F48" s="56">
        <f t="shared" si="0"/>
        <v>-125.33999999999992</v>
      </c>
    </row>
    <row r="49" spans="1:6" ht="38.25" x14ac:dyDescent="0.25">
      <c r="A49" s="24" t="s">
        <v>73</v>
      </c>
      <c r="B49" s="25" t="s">
        <v>74</v>
      </c>
      <c r="C49" s="7">
        <v>322</v>
      </c>
      <c r="D49" s="13">
        <v>286.04000000000002</v>
      </c>
      <c r="E49" s="26">
        <f t="shared" si="2"/>
        <v>88.832298136645974</v>
      </c>
      <c r="F49" s="51">
        <f t="shared" si="0"/>
        <v>-35.95999999999998</v>
      </c>
    </row>
    <row r="50" spans="1:6" ht="38.25" x14ac:dyDescent="0.25">
      <c r="A50" s="24" t="s">
        <v>75</v>
      </c>
      <c r="B50" s="25" t="s">
        <v>76</v>
      </c>
      <c r="C50" s="7">
        <v>34</v>
      </c>
      <c r="D50" s="13">
        <v>24.98</v>
      </c>
      <c r="E50" s="26">
        <f t="shared" si="2"/>
        <v>73.470588235294116</v>
      </c>
      <c r="F50" s="51">
        <f t="shared" si="0"/>
        <v>-9.02</v>
      </c>
    </row>
    <row r="51" spans="1:6" ht="25.5" x14ac:dyDescent="0.25">
      <c r="A51" s="24" t="s">
        <v>77</v>
      </c>
      <c r="B51" s="25" t="s">
        <v>78</v>
      </c>
      <c r="C51" s="7">
        <v>51</v>
      </c>
      <c r="D51" s="13">
        <v>68.86</v>
      </c>
      <c r="E51" s="26">
        <f t="shared" si="2"/>
        <v>135.01960784313727</v>
      </c>
      <c r="F51" s="51">
        <f t="shared" si="0"/>
        <v>17.86</v>
      </c>
    </row>
    <row r="52" spans="1:6" ht="25.5" x14ac:dyDescent="0.25">
      <c r="A52" s="24" t="s">
        <v>79</v>
      </c>
      <c r="B52" s="25" t="s">
        <v>80</v>
      </c>
      <c r="C52" s="7">
        <v>547</v>
      </c>
      <c r="D52" s="13">
        <v>448.78</v>
      </c>
      <c r="E52" s="26">
        <f t="shared" si="2"/>
        <v>82.04387568555758</v>
      </c>
      <c r="F52" s="51">
        <f t="shared" si="0"/>
        <v>-98.220000000000027</v>
      </c>
    </row>
    <row r="53" spans="1:6" ht="38.25" x14ac:dyDescent="0.25">
      <c r="A53" s="21" t="s">
        <v>81</v>
      </c>
      <c r="B53" s="28" t="s">
        <v>82</v>
      </c>
      <c r="C53" s="22">
        <f>SUM(C54+C57)</f>
        <v>293.3</v>
      </c>
      <c r="D53" s="22">
        <f>SUM(D54+D57)</f>
        <v>463.09000000000003</v>
      </c>
      <c r="E53" s="22">
        <f t="shared" si="2"/>
        <v>157.88953290146608</v>
      </c>
      <c r="F53" s="56">
        <f t="shared" si="0"/>
        <v>169.79000000000002</v>
      </c>
    </row>
    <row r="54" spans="1:6" x14ac:dyDescent="0.25">
      <c r="A54" s="21" t="s">
        <v>83</v>
      </c>
      <c r="B54" s="28" t="s">
        <v>84</v>
      </c>
      <c r="C54" s="22">
        <f>SUM(C55:C55)</f>
        <v>263.3</v>
      </c>
      <c r="D54" s="22">
        <f>SUM(D55:D55)</f>
        <v>256.06</v>
      </c>
      <c r="E54" s="22">
        <f t="shared" si="2"/>
        <v>97.250284846183064</v>
      </c>
      <c r="F54" s="56">
        <f t="shared" si="0"/>
        <v>-7.2400000000000091</v>
      </c>
    </row>
    <row r="55" spans="1:6" ht="25.5" x14ac:dyDescent="0.25">
      <c r="A55" s="21" t="s">
        <v>85</v>
      </c>
      <c r="B55" s="28" t="s">
        <v>86</v>
      </c>
      <c r="C55" s="22">
        <f>SUM(C56:C56)</f>
        <v>263.3</v>
      </c>
      <c r="D55" s="22">
        <f>SUM(D56:D56)</f>
        <v>256.06</v>
      </c>
      <c r="E55" s="22">
        <f t="shared" si="2"/>
        <v>97.250284846183064</v>
      </c>
      <c r="F55" s="56">
        <f t="shared" si="0"/>
        <v>-7.2400000000000091</v>
      </c>
    </row>
    <row r="56" spans="1:6" ht="51" x14ac:dyDescent="0.25">
      <c r="A56" s="24" t="s">
        <v>87</v>
      </c>
      <c r="B56" s="35" t="s">
        <v>200</v>
      </c>
      <c r="C56" s="26">
        <v>263.3</v>
      </c>
      <c r="D56" s="13">
        <v>256.06</v>
      </c>
      <c r="E56" s="26">
        <f t="shared" si="2"/>
        <v>97.250284846183064</v>
      </c>
      <c r="F56" s="51">
        <f t="shared" si="0"/>
        <v>-7.2400000000000091</v>
      </c>
    </row>
    <row r="57" spans="1:6" x14ac:dyDescent="0.25">
      <c r="A57" s="21" t="s">
        <v>89</v>
      </c>
      <c r="B57" s="28" t="s">
        <v>90</v>
      </c>
      <c r="C57" s="22">
        <f>SUM(C58+C59)</f>
        <v>30</v>
      </c>
      <c r="D57" s="22">
        <f t="shared" ref="D57" si="10">SUM(D58+D59)</f>
        <v>207.03000000000003</v>
      </c>
      <c r="E57" s="22">
        <f t="shared" si="2"/>
        <v>690.10000000000014</v>
      </c>
      <c r="F57" s="56">
        <f t="shared" si="0"/>
        <v>177.03000000000003</v>
      </c>
    </row>
    <row r="58" spans="1:6" ht="51" x14ac:dyDescent="0.25">
      <c r="A58" s="24" t="s">
        <v>91</v>
      </c>
      <c r="B58" s="25" t="s">
        <v>245</v>
      </c>
      <c r="C58" s="26"/>
      <c r="D58" s="13">
        <v>17.329999999999998</v>
      </c>
      <c r="E58" s="22"/>
      <c r="F58" s="51">
        <f t="shared" si="0"/>
        <v>17.329999999999998</v>
      </c>
    </row>
    <row r="59" spans="1:6" ht="51" x14ac:dyDescent="0.25">
      <c r="A59" s="21" t="s">
        <v>92</v>
      </c>
      <c r="B59" s="28" t="s">
        <v>93</v>
      </c>
      <c r="C59" s="22">
        <f>SUM(C60:C61)</f>
        <v>30</v>
      </c>
      <c r="D59" s="22">
        <f>SUM(D60:D61)</f>
        <v>189.70000000000002</v>
      </c>
      <c r="E59" s="22">
        <f t="shared" si="2"/>
        <v>632.33333333333337</v>
      </c>
      <c r="F59" s="56">
        <f t="shared" si="0"/>
        <v>159.70000000000002</v>
      </c>
    </row>
    <row r="60" spans="1:6" ht="38.25" x14ac:dyDescent="0.25">
      <c r="A60" s="24" t="s">
        <v>94</v>
      </c>
      <c r="B60" s="36" t="s">
        <v>201</v>
      </c>
      <c r="C60" s="26">
        <v>30</v>
      </c>
      <c r="D60" s="26">
        <v>189.15</v>
      </c>
      <c r="E60" s="26">
        <f t="shared" si="2"/>
        <v>630.5</v>
      </c>
      <c r="F60" s="51">
        <f t="shared" si="0"/>
        <v>159.15</v>
      </c>
    </row>
    <row r="61" spans="1:6" ht="38.25" x14ac:dyDescent="0.25">
      <c r="A61" s="24" t="s">
        <v>95</v>
      </c>
      <c r="B61" s="36" t="s">
        <v>201</v>
      </c>
      <c r="C61" s="26">
        <v>0</v>
      </c>
      <c r="D61" s="26">
        <v>0.55000000000000004</v>
      </c>
      <c r="E61" s="22"/>
      <c r="F61" s="51">
        <f t="shared" si="0"/>
        <v>0.55000000000000004</v>
      </c>
    </row>
    <row r="62" spans="1:6" ht="38.25" x14ac:dyDescent="0.25">
      <c r="A62" s="21" t="s">
        <v>96</v>
      </c>
      <c r="B62" s="28" t="s">
        <v>97</v>
      </c>
      <c r="C62" s="22">
        <f>SUM(C69+C66+C63+C65)</f>
        <v>5470</v>
      </c>
      <c r="D62" s="22">
        <f>SUM(D69+D66+D63+D65)</f>
        <v>2929.4900000000002</v>
      </c>
      <c r="E62" s="22">
        <f t="shared" si="2"/>
        <v>53.555575868372941</v>
      </c>
      <c r="F62" s="56">
        <f t="shared" si="0"/>
        <v>-2540.5099999999998</v>
      </c>
    </row>
    <row r="63" spans="1:6" x14ac:dyDescent="0.25">
      <c r="A63" s="24" t="s">
        <v>98</v>
      </c>
      <c r="B63" s="28" t="s">
        <v>99</v>
      </c>
      <c r="C63" s="22">
        <f>SUM(C64)</f>
        <v>65</v>
      </c>
      <c r="D63" s="22">
        <f t="shared" ref="D63" si="11">SUM(D64)</f>
        <v>104.19</v>
      </c>
      <c r="E63" s="22">
        <f t="shared" si="2"/>
        <v>160.2923076923077</v>
      </c>
      <c r="F63" s="56">
        <f t="shared" si="0"/>
        <v>39.19</v>
      </c>
    </row>
    <row r="64" spans="1:6" ht="25.5" x14ac:dyDescent="0.25">
      <c r="A64" s="24" t="s">
        <v>100</v>
      </c>
      <c r="B64" s="25" t="s">
        <v>101</v>
      </c>
      <c r="C64" s="26">
        <v>65</v>
      </c>
      <c r="D64" s="13">
        <v>104.19</v>
      </c>
      <c r="E64" s="26">
        <f t="shared" ref="E64:E152" si="12">SUM(D64*100/C64)</f>
        <v>160.2923076923077</v>
      </c>
      <c r="F64" s="51">
        <f t="shared" si="0"/>
        <v>39.19</v>
      </c>
    </row>
    <row r="65" spans="1:6" ht="102" x14ac:dyDescent="0.25">
      <c r="A65" s="24" t="s">
        <v>292</v>
      </c>
      <c r="B65" s="25" t="s">
        <v>293</v>
      </c>
      <c r="C65" s="26">
        <v>0</v>
      </c>
      <c r="D65" s="34">
        <v>13</v>
      </c>
      <c r="E65" s="26"/>
      <c r="F65" s="51">
        <f t="shared" si="0"/>
        <v>13</v>
      </c>
    </row>
    <row r="66" spans="1:6" ht="114.75" x14ac:dyDescent="0.25">
      <c r="A66" s="21" t="s">
        <v>187</v>
      </c>
      <c r="B66" s="68" t="s">
        <v>202</v>
      </c>
      <c r="C66" s="22">
        <f>SUM(C67:C68)</f>
        <v>4205</v>
      </c>
      <c r="D66" s="22">
        <f t="shared" ref="D66" si="13">SUM(D67:D68)</f>
        <v>1665.6</v>
      </c>
      <c r="E66" s="22">
        <f t="shared" si="12"/>
        <v>39.609988109393576</v>
      </c>
      <c r="F66" s="56">
        <f t="shared" ref="F66:F121" si="14">SUM(D66-C66)</f>
        <v>-2539.4</v>
      </c>
    </row>
    <row r="67" spans="1:6" ht="127.5" x14ac:dyDescent="0.25">
      <c r="A67" s="24" t="s">
        <v>102</v>
      </c>
      <c r="B67" s="37" t="s">
        <v>203</v>
      </c>
      <c r="C67" s="26">
        <v>4100</v>
      </c>
      <c r="D67" s="13">
        <v>1626.57</v>
      </c>
      <c r="E67" s="26">
        <f t="shared" si="12"/>
        <v>39.672439024390243</v>
      </c>
      <c r="F67" s="51">
        <f t="shared" si="14"/>
        <v>-2473.4300000000003</v>
      </c>
    </row>
    <row r="68" spans="1:6" ht="127.5" x14ac:dyDescent="0.25">
      <c r="A68" s="24" t="s">
        <v>103</v>
      </c>
      <c r="B68" s="37" t="s">
        <v>204</v>
      </c>
      <c r="C68" s="26">
        <v>105</v>
      </c>
      <c r="D68" s="13">
        <v>39.03</v>
      </c>
      <c r="E68" s="26">
        <f t="shared" si="12"/>
        <v>37.171428571428571</v>
      </c>
      <c r="F68" s="51">
        <f t="shared" si="14"/>
        <v>-65.97</v>
      </c>
    </row>
    <row r="69" spans="1:6" ht="38.25" x14ac:dyDescent="0.25">
      <c r="A69" s="21" t="s">
        <v>104</v>
      </c>
      <c r="B69" s="28" t="s">
        <v>105</v>
      </c>
      <c r="C69" s="22">
        <f>SUM(C70)</f>
        <v>1200</v>
      </c>
      <c r="D69" s="22">
        <f>SUM(D70)</f>
        <v>1146.7</v>
      </c>
      <c r="E69" s="22">
        <f t="shared" si="12"/>
        <v>95.558333333333337</v>
      </c>
      <c r="F69" s="56">
        <f t="shared" si="14"/>
        <v>-53.299999999999955</v>
      </c>
    </row>
    <row r="70" spans="1:6" ht="51" x14ac:dyDescent="0.25">
      <c r="A70" s="24" t="s">
        <v>106</v>
      </c>
      <c r="B70" s="25" t="s">
        <v>107</v>
      </c>
      <c r="C70" s="26">
        <v>1200</v>
      </c>
      <c r="D70" s="34">
        <v>1146.7</v>
      </c>
      <c r="E70" s="26">
        <f t="shared" si="12"/>
        <v>95.558333333333337</v>
      </c>
      <c r="F70" s="51">
        <f t="shared" si="14"/>
        <v>-53.299999999999955</v>
      </c>
    </row>
    <row r="71" spans="1:6" ht="25.5" x14ac:dyDescent="0.25">
      <c r="A71" s="21" t="s">
        <v>108</v>
      </c>
      <c r="B71" s="28" t="s">
        <v>109</v>
      </c>
      <c r="C71" s="22">
        <f>SUM(C72+C73+C74+C75+C76+C78+C85+C86+C87+C88+C89+C90+C92+C93)</f>
        <v>3258</v>
      </c>
      <c r="D71" s="22">
        <f>SUM(D72+D73+D74+D75+D76+D78+D85+D86+D87+D88+D89+D90+D92+D93)</f>
        <v>2932.55</v>
      </c>
      <c r="E71" s="22">
        <f t="shared" si="12"/>
        <v>90.010742786985887</v>
      </c>
      <c r="F71" s="56">
        <f t="shared" si="14"/>
        <v>-325.44999999999982</v>
      </c>
    </row>
    <row r="72" spans="1:6" ht="140.25" x14ac:dyDescent="0.25">
      <c r="A72" s="24" t="s">
        <v>110</v>
      </c>
      <c r="B72" s="25" t="s">
        <v>246</v>
      </c>
      <c r="C72" s="26">
        <v>190</v>
      </c>
      <c r="D72" s="13">
        <v>50.73</v>
      </c>
      <c r="E72" s="26">
        <f t="shared" si="12"/>
        <v>26.7</v>
      </c>
      <c r="F72" s="51">
        <f t="shared" si="14"/>
        <v>-139.27000000000001</v>
      </c>
    </row>
    <row r="73" spans="1:6" ht="76.5" x14ac:dyDescent="0.25">
      <c r="A73" s="24" t="s">
        <v>111</v>
      </c>
      <c r="B73" s="25" t="s">
        <v>112</v>
      </c>
      <c r="C73" s="26">
        <v>20</v>
      </c>
      <c r="D73" s="13">
        <v>11.88</v>
      </c>
      <c r="E73" s="26">
        <f t="shared" si="12"/>
        <v>59.4</v>
      </c>
      <c r="F73" s="51">
        <f t="shared" si="14"/>
        <v>-8.1199999999999992</v>
      </c>
    </row>
    <row r="74" spans="1:6" ht="76.5" x14ac:dyDescent="0.25">
      <c r="A74" s="24" t="s">
        <v>113</v>
      </c>
      <c r="B74" s="25" t="s">
        <v>114</v>
      </c>
      <c r="C74" s="26">
        <v>100</v>
      </c>
      <c r="D74" s="34">
        <v>67.5</v>
      </c>
      <c r="E74" s="26">
        <f t="shared" si="12"/>
        <v>67.5</v>
      </c>
      <c r="F74" s="51">
        <f t="shared" si="14"/>
        <v>-32.5</v>
      </c>
    </row>
    <row r="75" spans="1:6" ht="76.5" x14ac:dyDescent="0.25">
      <c r="A75" s="24" t="s">
        <v>116</v>
      </c>
      <c r="B75" s="38" t="s">
        <v>205</v>
      </c>
      <c r="C75" s="26">
        <v>50</v>
      </c>
      <c r="D75" s="34">
        <v>5</v>
      </c>
      <c r="E75" s="26">
        <f t="shared" si="12"/>
        <v>10</v>
      </c>
      <c r="F75" s="51">
        <f t="shared" si="14"/>
        <v>-45</v>
      </c>
    </row>
    <row r="76" spans="1:6" ht="63.75" x14ac:dyDescent="0.25">
      <c r="A76" s="21" t="s">
        <v>117</v>
      </c>
      <c r="B76" s="28" t="s">
        <v>118</v>
      </c>
      <c r="C76" s="22">
        <f>SUM(C77)</f>
        <v>2</v>
      </c>
      <c r="D76" s="22">
        <f>SUM(D77)</f>
        <v>0</v>
      </c>
      <c r="E76" s="22">
        <f t="shared" si="12"/>
        <v>0</v>
      </c>
      <c r="F76" s="56">
        <f t="shared" si="14"/>
        <v>-2</v>
      </c>
    </row>
    <row r="77" spans="1:6" ht="63.75" x14ac:dyDescent="0.25">
      <c r="A77" s="24" t="s">
        <v>119</v>
      </c>
      <c r="B77" s="25" t="s">
        <v>118</v>
      </c>
      <c r="C77" s="7">
        <v>2</v>
      </c>
      <c r="D77" s="34"/>
      <c r="E77" s="26">
        <f t="shared" si="12"/>
        <v>0</v>
      </c>
      <c r="F77" s="51">
        <f t="shared" si="14"/>
        <v>-2</v>
      </c>
    </row>
    <row r="78" spans="1:6" ht="140.25" x14ac:dyDescent="0.25">
      <c r="A78" s="21" t="s">
        <v>208</v>
      </c>
      <c r="B78" s="12" t="s">
        <v>207</v>
      </c>
      <c r="C78" s="18">
        <f>SUM(+C79+C83)</f>
        <v>152</v>
      </c>
      <c r="D78" s="18">
        <f>SUM(+D79+D83)</f>
        <v>104.4</v>
      </c>
      <c r="E78" s="22">
        <f t="shared" si="12"/>
        <v>68.684210526315795</v>
      </c>
      <c r="F78" s="56">
        <f t="shared" si="14"/>
        <v>-47.599999999999994</v>
      </c>
    </row>
    <row r="79" spans="1:6" ht="40.5" x14ac:dyDescent="0.25">
      <c r="A79" s="32" t="s">
        <v>269</v>
      </c>
      <c r="B79" s="86" t="s">
        <v>206</v>
      </c>
      <c r="C79" s="87">
        <f>SUM(C80:C82)</f>
        <v>5</v>
      </c>
      <c r="D79" s="87">
        <f t="shared" ref="D79:E79" si="15">SUM(D80:D82)</f>
        <v>11.5</v>
      </c>
      <c r="E79" s="87">
        <f t="shared" si="15"/>
        <v>200</v>
      </c>
      <c r="F79" s="51">
        <f t="shared" si="14"/>
        <v>6.5</v>
      </c>
    </row>
    <row r="80" spans="1:6" ht="38.25" x14ac:dyDescent="0.25">
      <c r="A80" s="24" t="s">
        <v>270</v>
      </c>
      <c r="B80" s="37" t="s">
        <v>206</v>
      </c>
      <c r="C80" s="18"/>
      <c r="D80" s="7">
        <v>0</v>
      </c>
      <c r="E80" s="26"/>
      <c r="F80" s="51">
        <f t="shared" si="14"/>
        <v>0</v>
      </c>
    </row>
    <row r="81" spans="1:7" ht="38.25" x14ac:dyDescent="0.25">
      <c r="A81" s="24" t="s">
        <v>261</v>
      </c>
      <c r="B81" s="37" t="s">
        <v>206</v>
      </c>
      <c r="C81" s="7">
        <v>0</v>
      </c>
      <c r="D81" s="7">
        <v>1.5</v>
      </c>
      <c r="E81" s="22"/>
      <c r="F81" s="51">
        <f t="shared" si="14"/>
        <v>1.5</v>
      </c>
    </row>
    <row r="82" spans="1:7" ht="38.25" x14ac:dyDescent="0.25">
      <c r="A82" s="24" t="s">
        <v>188</v>
      </c>
      <c r="B82" s="37" t="s">
        <v>206</v>
      </c>
      <c r="C82" s="7">
        <v>5</v>
      </c>
      <c r="D82" s="7">
        <v>10</v>
      </c>
      <c r="E82" s="26">
        <f t="shared" si="12"/>
        <v>200</v>
      </c>
      <c r="F82" s="51">
        <f t="shared" si="14"/>
        <v>5</v>
      </c>
    </row>
    <row r="83" spans="1:7" ht="27" x14ac:dyDescent="0.25">
      <c r="A83" s="32" t="s">
        <v>271</v>
      </c>
      <c r="B83" s="88" t="s">
        <v>121</v>
      </c>
      <c r="C83" s="87">
        <f>SUM(C84)</f>
        <v>147</v>
      </c>
      <c r="D83" s="87">
        <f>SUM(D84)</f>
        <v>92.9</v>
      </c>
      <c r="E83" s="50">
        <f t="shared" si="12"/>
        <v>63.197278911564624</v>
      </c>
      <c r="F83" s="51">
        <f t="shared" si="14"/>
        <v>-54.099999999999994</v>
      </c>
    </row>
    <row r="84" spans="1:7" ht="25.5" x14ac:dyDescent="0.25">
      <c r="A84" s="24" t="s">
        <v>120</v>
      </c>
      <c r="B84" s="25" t="s">
        <v>121</v>
      </c>
      <c r="C84" s="26">
        <v>147</v>
      </c>
      <c r="D84" s="34">
        <v>92.9</v>
      </c>
      <c r="E84" s="26">
        <f t="shared" si="12"/>
        <v>63.197278911564624</v>
      </c>
      <c r="F84" s="51">
        <f t="shared" si="14"/>
        <v>-54.099999999999994</v>
      </c>
    </row>
    <row r="85" spans="1:7" ht="63.75" x14ac:dyDescent="0.25">
      <c r="A85" s="24" t="s">
        <v>122</v>
      </c>
      <c r="B85" s="25" t="s">
        <v>123</v>
      </c>
      <c r="C85" s="26">
        <v>730</v>
      </c>
      <c r="D85" s="34">
        <v>693.8</v>
      </c>
      <c r="E85" s="26">
        <f t="shared" si="12"/>
        <v>95.041095890410958</v>
      </c>
      <c r="F85" s="51">
        <f t="shared" si="14"/>
        <v>-36.200000000000045</v>
      </c>
    </row>
    <row r="86" spans="1:7" ht="38.25" x14ac:dyDescent="0.25">
      <c r="A86" s="24" t="s">
        <v>242</v>
      </c>
      <c r="B86" s="24" t="s">
        <v>243</v>
      </c>
      <c r="C86" s="26">
        <v>0</v>
      </c>
      <c r="D86" s="34">
        <v>13.87</v>
      </c>
      <c r="E86" s="26"/>
      <c r="F86" s="51">
        <f t="shared" si="14"/>
        <v>13.87</v>
      </c>
    </row>
    <row r="87" spans="1:7" ht="63.75" x14ac:dyDescent="0.25">
      <c r="A87" s="24" t="s">
        <v>289</v>
      </c>
      <c r="B87" s="25" t="s">
        <v>290</v>
      </c>
      <c r="C87" s="26">
        <v>0</v>
      </c>
      <c r="D87" s="34">
        <v>25.71</v>
      </c>
      <c r="E87" s="26"/>
      <c r="F87" s="51">
        <f t="shared" si="14"/>
        <v>25.71</v>
      </c>
    </row>
    <row r="88" spans="1:7" ht="51" x14ac:dyDescent="0.25">
      <c r="A88" s="24" t="s">
        <v>248</v>
      </c>
      <c r="B88" s="25" t="s">
        <v>124</v>
      </c>
      <c r="C88" s="26">
        <v>2</v>
      </c>
      <c r="D88" s="13">
        <v>1.72</v>
      </c>
      <c r="E88" s="26">
        <f t="shared" si="12"/>
        <v>86</v>
      </c>
      <c r="F88" s="51">
        <f t="shared" si="14"/>
        <v>-0.28000000000000003</v>
      </c>
    </row>
    <row r="89" spans="1:7" ht="89.25" x14ac:dyDescent="0.25">
      <c r="A89" s="24" t="s">
        <v>125</v>
      </c>
      <c r="B89" s="25" t="s">
        <v>126</v>
      </c>
      <c r="C89" s="26">
        <v>25</v>
      </c>
      <c r="D89" s="13">
        <v>0</v>
      </c>
      <c r="E89" s="26">
        <f t="shared" si="12"/>
        <v>0</v>
      </c>
      <c r="F89" s="51">
        <f t="shared" si="14"/>
        <v>-25</v>
      </c>
    </row>
    <row r="90" spans="1:7" ht="94.5" x14ac:dyDescent="0.25">
      <c r="A90" s="32" t="s">
        <v>249</v>
      </c>
      <c r="B90" s="88" t="s">
        <v>272</v>
      </c>
      <c r="C90" s="50">
        <f>SUM(C91:C91)</f>
        <v>53</v>
      </c>
      <c r="D90" s="50">
        <f>SUM(D91:D91)</f>
        <v>91.8</v>
      </c>
      <c r="E90" s="50">
        <f t="shared" si="12"/>
        <v>173.20754716981133</v>
      </c>
      <c r="F90" s="56">
        <f t="shared" si="14"/>
        <v>38.799999999999997</v>
      </c>
    </row>
    <row r="91" spans="1:7" ht="89.25" x14ac:dyDescent="0.25">
      <c r="A91" s="24" t="s">
        <v>128</v>
      </c>
      <c r="B91" s="25" t="s">
        <v>272</v>
      </c>
      <c r="C91" s="26">
        <v>53</v>
      </c>
      <c r="D91" s="34">
        <v>91.8</v>
      </c>
      <c r="E91" s="26">
        <f t="shared" si="12"/>
        <v>173.20754716981133</v>
      </c>
      <c r="F91" s="51">
        <f t="shared" si="14"/>
        <v>38.799999999999997</v>
      </c>
    </row>
    <row r="92" spans="1:7" ht="63.75" x14ac:dyDescent="0.25">
      <c r="A92" s="24" t="s">
        <v>129</v>
      </c>
      <c r="B92" s="25" t="s">
        <v>130</v>
      </c>
      <c r="C92" s="26">
        <v>105</v>
      </c>
      <c r="D92" s="34">
        <v>9.5</v>
      </c>
      <c r="E92" s="26">
        <f t="shared" si="12"/>
        <v>9.0476190476190474</v>
      </c>
      <c r="F92" s="51">
        <f t="shared" si="14"/>
        <v>-95.5</v>
      </c>
    </row>
    <row r="93" spans="1:7" ht="51" x14ac:dyDescent="0.25">
      <c r="A93" s="21" t="s">
        <v>131</v>
      </c>
      <c r="B93" s="28" t="s">
        <v>132</v>
      </c>
      <c r="C93" s="22">
        <f>SUM(C96:C105)</f>
        <v>1829</v>
      </c>
      <c r="D93" s="22">
        <f>SUM(D96:D105)</f>
        <v>1856.6399999999999</v>
      </c>
      <c r="E93" s="22">
        <f t="shared" si="12"/>
        <v>101.51120831055222</v>
      </c>
      <c r="F93" s="56">
        <f t="shared" si="14"/>
        <v>27.639999999999873</v>
      </c>
    </row>
    <row r="94" spans="1:7" x14ac:dyDescent="0.25">
      <c r="A94" s="24"/>
      <c r="B94" s="25" t="s">
        <v>133</v>
      </c>
      <c r="C94" s="26"/>
      <c r="D94" s="13"/>
      <c r="E94" s="26"/>
      <c r="F94" s="51"/>
    </row>
    <row r="95" spans="1:7" x14ac:dyDescent="0.25">
      <c r="A95" s="24" t="s">
        <v>308</v>
      </c>
      <c r="B95" s="25"/>
      <c r="C95" s="26">
        <v>0</v>
      </c>
      <c r="D95" s="34">
        <v>0</v>
      </c>
      <c r="E95" s="26"/>
      <c r="F95" s="51">
        <f t="shared" si="14"/>
        <v>0</v>
      </c>
    </row>
    <row r="96" spans="1:7" x14ac:dyDescent="0.25">
      <c r="A96" s="24" t="s">
        <v>273</v>
      </c>
      <c r="B96" s="25"/>
      <c r="C96" s="26">
        <v>0</v>
      </c>
      <c r="D96" s="34">
        <v>36</v>
      </c>
      <c r="E96" s="26"/>
      <c r="F96" s="51">
        <f t="shared" si="14"/>
        <v>36</v>
      </c>
      <c r="G96" s="99"/>
    </row>
    <row r="97" spans="1:7" x14ac:dyDescent="0.25">
      <c r="A97" s="24" t="s">
        <v>274</v>
      </c>
      <c r="B97" s="25"/>
      <c r="C97" s="26">
        <v>0</v>
      </c>
      <c r="D97" s="34">
        <v>0</v>
      </c>
      <c r="E97" s="26"/>
      <c r="F97" s="51">
        <f t="shared" si="14"/>
        <v>0</v>
      </c>
      <c r="G97" s="99"/>
    </row>
    <row r="98" spans="1:7" x14ac:dyDescent="0.25">
      <c r="A98" s="24" t="s">
        <v>134</v>
      </c>
      <c r="B98" s="25"/>
      <c r="C98" s="26">
        <v>60</v>
      </c>
      <c r="D98" s="34">
        <v>40.26</v>
      </c>
      <c r="E98" s="26">
        <f t="shared" si="12"/>
        <v>67.099999999999994</v>
      </c>
      <c r="F98" s="51">
        <f t="shared" si="14"/>
        <v>-19.740000000000002</v>
      </c>
      <c r="G98" s="99"/>
    </row>
    <row r="99" spans="1:7" x14ac:dyDescent="0.25">
      <c r="A99" s="24" t="s">
        <v>135</v>
      </c>
      <c r="B99" s="25"/>
      <c r="C99" s="26">
        <v>18</v>
      </c>
      <c r="D99" s="34">
        <v>580.20000000000005</v>
      </c>
      <c r="E99" s="26">
        <f t="shared" si="12"/>
        <v>3223.3333333333339</v>
      </c>
      <c r="F99" s="51">
        <f t="shared" si="14"/>
        <v>562.20000000000005</v>
      </c>
      <c r="G99" s="99"/>
    </row>
    <row r="100" spans="1:7" x14ac:dyDescent="0.25">
      <c r="A100" s="24" t="s">
        <v>309</v>
      </c>
      <c r="B100" s="25"/>
      <c r="C100" s="26">
        <v>0</v>
      </c>
      <c r="D100" s="34">
        <v>0</v>
      </c>
      <c r="E100" s="26"/>
      <c r="F100" s="51">
        <f t="shared" si="14"/>
        <v>0</v>
      </c>
      <c r="G100" s="99"/>
    </row>
    <row r="101" spans="1:7" x14ac:dyDescent="0.25">
      <c r="A101" s="24" t="s">
        <v>241</v>
      </c>
      <c r="B101" s="25"/>
      <c r="C101" s="26">
        <v>0</v>
      </c>
      <c r="D101" s="34">
        <v>34.5</v>
      </c>
      <c r="E101" s="26"/>
      <c r="F101" s="51">
        <f t="shared" si="14"/>
        <v>34.5</v>
      </c>
      <c r="G101" s="99"/>
    </row>
    <row r="102" spans="1:7" x14ac:dyDescent="0.25">
      <c r="A102" s="24" t="s">
        <v>136</v>
      </c>
      <c r="B102" s="25"/>
      <c r="C102" s="26">
        <v>55</v>
      </c>
      <c r="D102" s="34">
        <v>171.8</v>
      </c>
      <c r="E102" s="26">
        <f t="shared" si="12"/>
        <v>312.36363636363637</v>
      </c>
      <c r="F102" s="51">
        <f t="shared" si="14"/>
        <v>116.80000000000001</v>
      </c>
      <c r="G102" s="99"/>
    </row>
    <row r="103" spans="1:7" x14ac:dyDescent="0.25">
      <c r="A103" s="24" t="s">
        <v>212</v>
      </c>
      <c r="B103" s="25"/>
      <c r="C103" s="26">
        <v>0</v>
      </c>
      <c r="D103" s="34">
        <v>2</v>
      </c>
      <c r="E103" s="26"/>
      <c r="F103" s="51">
        <f t="shared" si="14"/>
        <v>2</v>
      </c>
    </row>
    <row r="104" spans="1:7" x14ac:dyDescent="0.25">
      <c r="A104" s="24" t="s">
        <v>137</v>
      </c>
      <c r="B104" s="25"/>
      <c r="C104" s="26">
        <v>1696</v>
      </c>
      <c r="D104" s="13">
        <v>979.07</v>
      </c>
      <c r="E104" s="26">
        <f t="shared" si="12"/>
        <v>57.728183962264154</v>
      </c>
      <c r="F104" s="51">
        <f t="shared" si="14"/>
        <v>-716.93</v>
      </c>
    </row>
    <row r="105" spans="1:7" x14ac:dyDescent="0.25">
      <c r="A105" s="24" t="s">
        <v>213</v>
      </c>
      <c r="B105" s="25"/>
      <c r="C105" s="26">
        <v>0</v>
      </c>
      <c r="D105" s="34">
        <v>12.81</v>
      </c>
      <c r="E105" s="26"/>
      <c r="F105" s="51">
        <f t="shared" si="14"/>
        <v>12.81</v>
      </c>
    </row>
    <row r="106" spans="1:7" x14ac:dyDescent="0.25">
      <c r="A106" s="28" t="s">
        <v>138</v>
      </c>
      <c r="B106" s="28" t="s">
        <v>139</v>
      </c>
      <c r="C106" s="22">
        <f>SUM(C111+C107)</f>
        <v>0</v>
      </c>
      <c r="D106" s="22">
        <f>SUM(D111+D107)</f>
        <v>0</v>
      </c>
      <c r="E106" s="26"/>
      <c r="F106" s="56">
        <f t="shared" si="14"/>
        <v>0</v>
      </c>
    </row>
    <row r="107" spans="1:7" x14ac:dyDescent="0.25">
      <c r="A107" s="25" t="s">
        <v>140</v>
      </c>
      <c r="B107" s="25" t="s">
        <v>141</v>
      </c>
      <c r="C107" s="26">
        <f>SUM(C108:C110)</f>
        <v>0</v>
      </c>
      <c r="D107" s="26">
        <f>SUM(D108:D110)</f>
        <v>0</v>
      </c>
      <c r="E107" s="26"/>
      <c r="F107" s="51">
        <f t="shared" si="14"/>
        <v>0</v>
      </c>
    </row>
    <row r="108" spans="1:7" x14ac:dyDescent="0.25">
      <c r="A108" s="25" t="s">
        <v>142</v>
      </c>
      <c r="B108" s="25" t="s">
        <v>141</v>
      </c>
      <c r="C108" s="26">
        <v>0</v>
      </c>
      <c r="D108" s="34">
        <v>0</v>
      </c>
      <c r="E108" s="26"/>
      <c r="F108" s="51">
        <f t="shared" si="14"/>
        <v>0</v>
      </c>
    </row>
    <row r="109" spans="1:7" x14ac:dyDescent="0.25">
      <c r="A109" s="25" t="s">
        <v>143</v>
      </c>
      <c r="B109" s="25" t="s">
        <v>141</v>
      </c>
      <c r="C109" s="26">
        <v>0</v>
      </c>
      <c r="D109" s="34">
        <v>0</v>
      </c>
      <c r="E109" s="26"/>
      <c r="F109" s="51">
        <f t="shared" si="14"/>
        <v>0</v>
      </c>
    </row>
    <row r="110" spans="1:7" x14ac:dyDescent="0.25">
      <c r="A110" s="25" t="s">
        <v>146</v>
      </c>
      <c r="B110" s="25" t="s">
        <v>141</v>
      </c>
      <c r="C110" s="26">
        <v>0</v>
      </c>
      <c r="D110" s="34">
        <v>0</v>
      </c>
      <c r="E110" s="26"/>
      <c r="F110" s="51">
        <f t="shared" si="14"/>
        <v>0</v>
      </c>
    </row>
    <row r="111" spans="1:7" ht="25.5" x14ac:dyDescent="0.25">
      <c r="A111" s="9" t="s">
        <v>147</v>
      </c>
      <c r="B111" s="9" t="s">
        <v>148</v>
      </c>
      <c r="C111" s="8">
        <v>0</v>
      </c>
      <c r="D111" s="34">
        <v>0</v>
      </c>
      <c r="E111" s="26"/>
      <c r="F111" s="51">
        <f t="shared" si="14"/>
        <v>0</v>
      </c>
    </row>
    <row r="112" spans="1:7" x14ac:dyDescent="0.25">
      <c r="A112" s="62" t="s">
        <v>149</v>
      </c>
      <c r="B112" s="74" t="s">
        <v>150</v>
      </c>
      <c r="C112" s="29">
        <f>SUM(C113+C164+C166+C168)</f>
        <v>739629.72600000002</v>
      </c>
      <c r="D112" s="29">
        <f>SUM(D113+D164+D166+D168)</f>
        <v>466658.51071999996</v>
      </c>
      <c r="E112" s="22">
        <f t="shared" si="12"/>
        <v>63.093531035284535</v>
      </c>
      <c r="F112" s="56">
        <f t="shared" si="14"/>
        <v>-272971.21528000006</v>
      </c>
    </row>
    <row r="113" spans="1:6" ht="38.25" x14ac:dyDescent="0.25">
      <c r="A113" s="24" t="s">
        <v>151</v>
      </c>
      <c r="B113" s="21" t="s">
        <v>152</v>
      </c>
      <c r="C113" s="23">
        <f>SUM(C114+C116+C139+C152)</f>
        <v>739129.72600000002</v>
      </c>
      <c r="D113" s="23">
        <f>SUM(D114+D116+D139+D152)</f>
        <v>468688.10679999995</v>
      </c>
      <c r="E113" s="22">
        <f t="shared" si="12"/>
        <v>63.41080466840809</v>
      </c>
      <c r="F113" s="56">
        <f t="shared" si="14"/>
        <v>-270441.61920000007</v>
      </c>
    </row>
    <row r="114" spans="1:6" x14ac:dyDescent="0.25">
      <c r="A114" s="30" t="s">
        <v>153</v>
      </c>
      <c r="B114" s="21" t="s">
        <v>154</v>
      </c>
      <c r="C114" s="31">
        <f>SUM(C115)</f>
        <v>7452</v>
      </c>
      <c r="D114" s="31">
        <f>SUM(D115)</f>
        <v>4968</v>
      </c>
      <c r="E114" s="22">
        <f t="shared" si="12"/>
        <v>66.666666666666671</v>
      </c>
      <c r="F114" s="56">
        <f t="shared" si="14"/>
        <v>-2484</v>
      </c>
    </row>
    <row r="115" spans="1:6" ht="25.5" x14ac:dyDescent="0.25">
      <c r="A115" s="20" t="s">
        <v>155</v>
      </c>
      <c r="B115" s="24" t="s">
        <v>156</v>
      </c>
      <c r="C115" s="27">
        <v>7452</v>
      </c>
      <c r="D115" s="89">
        <f>4347+281+340</f>
        <v>4968</v>
      </c>
      <c r="E115" s="26">
        <f t="shared" si="12"/>
        <v>66.666666666666671</v>
      </c>
      <c r="F115" s="51">
        <f t="shared" si="14"/>
        <v>-2484</v>
      </c>
    </row>
    <row r="116" spans="1:6" x14ac:dyDescent="0.25">
      <c r="A116" s="30" t="s">
        <v>157</v>
      </c>
      <c r="B116" s="21" t="s">
        <v>158</v>
      </c>
      <c r="C116" s="22">
        <f>SUM(C117+C118+C122+C123+C124+C125+C121)</f>
        <v>337468.39999999997</v>
      </c>
      <c r="D116" s="22">
        <f>SUM(D117+D118+D122+D123+D124+D125+D121)</f>
        <v>206621.84921000001</v>
      </c>
      <c r="E116" s="22">
        <f t="shared" si="12"/>
        <v>61.227021318144168</v>
      </c>
      <c r="F116" s="56">
        <f t="shared" si="14"/>
        <v>-130846.55078999995</v>
      </c>
    </row>
    <row r="117" spans="1:6" ht="51" x14ac:dyDescent="0.25">
      <c r="A117" s="20" t="s">
        <v>250</v>
      </c>
      <c r="B117" s="24" t="s">
        <v>251</v>
      </c>
      <c r="C117" s="26">
        <v>591.70000000000005</v>
      </c>
      <c r="D117" s="26">
        <v>591.70000000000005</v>
      </c>
      <c r="E117" s="26">
        <f t="shared" si="12"/>
        <v>100</v>
      </c>
      <c r="F117" s="51">
        <f t="shared" si="14"/>
        <v>0</v>
      </c>
    </row>
    <row r="118" spans="1:6" ht="51" x14ac:dyDescent="0.25">
      <c r="A118" s="30" t="s">
        <v>259</v>
      </c>
      <c r="B118" s="21" t="s">
        <v>260</v>
      </c>
      <c r="C118" s="22">
        <f>SUM(C119+C120)</f>
        <v>22924.1</v>
      </c>
      <c r="D118" s="22">
        <f>SUM(D119+D120)</f>
        <v>5000</v>
      </c>
      <c r="E118" s="22">
        <f t="shared" si="12"/>
        <v>21.811107088173582</v>
      </c>
      <c r="F118" s="56">
        <f t="shared" si="14"/>
        <v>-17924.099999999999</v>
      </c>
    </row>
    <row r="119" spans="1:6" ht="38.25" x14ac:dyDescent="0.25">
      <c r="A119" s="20" t="s">
        <v>252</v>
      </c>
      <c r="B119" s="63" t="s">
        <v>253</v>
      </c>
      <c r="C119" s="26">
        <v>12879</v>
      </c>
      <c r="D119" s="26">
        <v>5000</v>
      </c>
      <c r="E119" s="26">
        <f t="shared" si="12"/>
        <v>38.822889975929812</v>
      </c>
      <c r="F119" s="51">
        <f t="shared" si="14"/>
        <v>-7879</v>
      </c>
    </row>
    <row r="120" spans="1:6" ht="127.5" x14ac:dyDescent="0.25">
      <c r="A120" s="20" t="s">
        <v>252</v>
      </c>
      <c r="B120" s="47" t="s">
        <v>281</v>
      </c>
      <c r="C120" s="26">
        <v>10045.1</v>
      </c>
      <c r="D120" s="26"/>
      <c r="E120" s="26">
        <f t="shared" si="12"/>
        <v>0</v>
      </c>
      <c r="F120" s="51">
        <f t="shared" si="14"/>
        <v>-10045.1</v>
      </c>
    </row>
    <row r="121" spans="1:6" ht="76.5" x14ac:dyDescent="0.25">
      <c r="A121" s="44" t="s">
        <v>294</v>
      </c>
      <c r="B121" s="81" t="s">
        <v>295</v>
      </c>
      <c r="C121" s="26">
        <v>953</v>
      </c>
      <c r="D121" s="26">
        <v>953</v>
      </c>
      <c r="E121" s="26">
        <f t="shared" si="12"/>
        <v>100</v>
      </c>
      <c r="F121" s="51">
        <f t="shared" si="14"/>
        <v>0</v>
      </c>
    </row>
    <row r="122" spans="1:6" ht="89.25" x14ac:dyDescent="0.25">
      <c r="A122" s="44" t="s">
        <v>224</v>
      </c>
      <c r="B122" s="64" t="s">
        <v>226</v>
      </c>
      <c r="C122" s="26">
        <v>8523.2000000000007</v>
      </c>
      <c r="D122" s="94">
        <v>2556.94643</v>
      </c>
      <c r="E122" s="26">
        <f t="shared" si="12"/>
        <v>29.99984078749765</v>
      </c>
      <c r="F122" s="51">
        <f t="shared" ref="F122:F172" si="16">SUM(D122-C122)</f>
        <v>-5966.2535700000008</v>
      </c>
    </row>
    <row r="123" spans="1:6" ht="51" x14ac:dyDescent="0.25">
      <c r="A123" s="44" t="s">
        <v>225</v>
      </c>
      <c r="B123" s="64" t="s">
        <v>227</v>
      </c>
      <c r="C123" s="26">
        <v>12544.8</v>
      </c>
      <c r="D123" s="94">
        <v>3763.4385400000001</v>
      </c>
      <c r="E123" s="26">
        <f t="shared" si="12"/>
        <v>29.999988361711626</v>
      </c>
      <c r="F123" s="51">
        <f t="shared" si="16"/>
        <v>-8781.3614600000001</v>
      </c>
    </row>
    <row r="124" spans="1:6" ht="63.75" x14ac:dyDescent="0.25">
      <c r="A124" s="20" t="s">
        <v>283</v>
      </c>
      <c r="B124" s="24" t="s">
        <v>284</v>
      </c>
      <c r="C124" s="26">
        <v>545.5</v>
      </c>
      <c r="D124" s="95">
        <v>272.71600000000001</v>
      </c>
      <c r="E124" s="26">
        <f t="shared" si="12"/>
        <v>49.993767186067835</v>
      </c>
      <c r="F124" s="51">
        <f t="shared" si="16"/>
        <v>-272.78399999999999</v>
      </c>
    </row>
    <row r="125" spans="1:6" ht="27" x14ac:dyDescent="0.25">
      <c r="A125" s="30" t="s">
        <v>159</v>
      </c>
      <c r="B125" s="32" t="s">
        <v>160</v>
      </c>
      <c r="C125" s="22">
        <f>SUM(C126+C133+C138)</f>
        <v>291386.09999999998</v>
      </c>
      <c r="D125" s="22">
        <f>SUM(D133+D126+D138)</f>
        <v>193484.04824</v>
      </c>
      <c r="E125" s="22">
        <f t="shared" si="12"/>
        <v>66.401262187866891</v>
      </c>
      <c r="F125" s="56">
        <f t="shared" si="16"/>
        <v>-97902.051759999973</v>
      </c>
    </row>
    <row r="126" spans="1:6" x14ac:dyDescent="0.25">
      <c r="A126" s="20" t="s">
        <v>228</v>
      </c>
      <c r="B126" s="65"/>
      <c r="C126" s="22">
        <f>SUM(C127:C132)</f>
        <v>2658.4</v>
      </c>
      <c r="D126" s="96">
        <f>SUM(D127:D132)</f>
        <v>420.32823999999999</v>
      </c>
      <c r="E126" s="22">
        <f t="shared" si="12"/>
        <v>15.811324104724646</v>
      </c>
      <c r="F126" s="56">
        <f t="shared" si="16"/>
        <v>-2238.0717600000003</v>
      </c>
    </row>
    <row r="127" spans="1:6" ht="38.25" x14ac:dyDescent="0.25">
      <c r="A127" s="20" t="s">
        <v>228</v>
      </c>
      <c r="B127" s="63" t="s">
        <v>254</v>
      </c>
      <c r="C127" s="26">
        <v>111.6</v>
      </c>
      <c r="D127" s="26"/>
      <c r="E127" s="26">
        <f t="shared" si="12"/>
        <v>0</v>
      </c>
      <c r="F127" s="51">
        <f t="shared" si="16"/>
        <v>-111.6</v>
      </c>
    </row>
    <row r="128" spans="1:6" ht="102" x14ac:dyDescent="0.25">
      <c r="A128" s="20" t="s">
        <v>228</v>
      </c>
      <c r="B128" s="46" t="s">
        <v>229</v>
      </c>
      <c r="C128" s="26">
        <v>158</v>
      </c>
      <c r="D128" s="26">
        <v>158</v>
      </c>
      <c r="E128" s="26">
        <f t="shared" si="12"/>
        <v>100</v>
      </c>
      <c r="F128" s="51">
        <f t="shared" si="16"/>
        <v>0</v>
      </c>
    </row>
    <row r="129" spans="1:6" ht="89.25" x14ac:dyDescent="0.25">
      <c r="A129" s="20" t="s">
        <v>228</v>
      </c>
      <c r="B129" s="10" t="s">
        <v>230</v>
      </c>
      <c r="C129" s="26">
        <v>1261.3</v>
      </c>
      <c r="D129" s="26">
        <v>160.02824000000001</v>
      </c>
      <c r="E129" s="26">
        <f t="shared" si="12"/>
        <v>12.687563624831524</v>
      </c>
      <c r="F129" s="51">
        <f t="shared" si="16"/>
        <v>-1101.2717599999999</v>
      </c>
    </row>
    <row r="130" spans="1:6" ht="89.25" x14ac:dyDescent="0.25">
      <c r="A130" s="20" t="s">
        <v>228</v>
      </c>
      <c r="B130" s="47" t="s">
        <v>285</v>
      </c>
      <c r="C130" s="26">
        <v>28</v>
      </c>
      <c r="D130" s="22"/>
      <c r="E130" s="26">
        <f t="shared" si="12"/>
        <v>0</v>
      </c>
      <c r="F130" s="51">
        <f t="shared" si="16"/>
        <v>-28</v>
      </c>
    </row>
    <row r="131" spans="1:6" ht="102" x14ac:dyDescent="0.25">
      <c r="A131" s="20" t="s">
        <v>228</v>
      </c>
      <c r="B131" s="48" t="s">
        <v>231</v>
      </c>
      <c r="C131" s="26">
        <v>102.3</v>
      </c>
      <c r="D131" s="26">
        <v>102.3</v>
      </c>
      <c r="E131" s="26">
        <f t="shared" si="12"/>
        <v>100</v>
      </c>
      <c r="F131" s="51">
        <f t="shared" si="16"/>
        <v>0</v>
      </c>
    </row>
    <row r="132" spans="1:6" ht="127.5" x14ac:dyDescent="0.25">
      <c r="A132" s="20" t="s">
        <v>228</v>
      </c>
      <c r="B132" s="46" t="s">
        <v>310</v>
      </c>
      <c r="C132" s="26">
        <v>997.2</v>
      </c>
      <c r="D132" s="22"/>
      <c r="E132" s="26">
        <f t="shared" si="12"/>
        <v>0</v>
      </c>
      <c r="F132" s="51">
        <f t="shared" si="16"/>
        <v>-997.2</v>
      </c>
    </row>
    <row r="133" spans="1:6" s="101" customFormat="1" x14ac:dyDescent="0.25">
      <c r="A133" s="52" t="s">
        <v>161</v>
      </c>
      <c r="B133" s="100"/>
      <c r="C133" s="55">
        <f>SUM(C134:C137)</f>
        <v>40811.700000000004</v>
      </c>
      <c r="D133" s="55">
        <f>SUM(D134:D137)</f>
        <v>27783.719999999998</v>
      </c>
      <c r="E133" s="55">
        <f t="shared" si="12"/>
        <v>68.07783062210099</v>
      </c>
      <c r="F133" s="92">
        <f t="shared" si="16"/>
        <v>-13027.980000000007</v>
      </c>
    </row>
    <row r="134" spans="1:6" ht="38.25" x14ac:dyDescent="0.25">
      <c r="A134" s="20" t="s">
        <v>161</v>
      </c>
      <c r="B134" s="24" t="s">
        <v>162</v>
      </c>
      <c r="C134" s="27">
        <v>29308</v>
      </c>
      <c r="D134" s="89">
        <v>16280</v>
      </c>
      <c r="E134" s="26">
        <f t="shared" si="12"/>
        <v>55.547973249624675</v>
      </c>
      <c r="F134" s="51">
        <f t="shared" si="16"/>
        <v>-13028</v>
      </c>
    </row>
    <row r="135" spans="1:6" ht="63.75" x14ac:dyDescent="0.25">
      <c r="A135" s="20" t="s">
        <v>161</v>
      </c>
      <c r="B135" s="24" t="s">
        <v>284</v>
      </c>
      <c r="C135" s="27">
        <v>512.79999999999995</v>
      </c>
      <c r="D135" s="89">
        <v>512.82000000000005</v>
      </c>
      <c r="E135" s="26">
        <f t="shared" si="12"/>
        <v>100.00390015600627</v>
      </c>
      <c r="F135" s="51">
        <f t="shared" si="16"/>
        <v>2.0000000000095497E-2</v>
      </c>
    </row>
    <row r="136" spans="1:6" ht="25.5" x14ac:dyDescent="0.25">
      <c r="A136" s="20" t="s">
        <v>161</v>
      </c>
      <c r="B136" s="24" t="s">
        <v>163</v>
      </c>
      <c r="C136" s="27">
        <v>10161.6</v>
      </c>
      <c r="D136" s="34">
        <v>10161.6</v>
      </c>
      <c r="E136" s="26">
        <f t="shared" si="12"/>
        <v>100</v>
      </c>
      <c r="F136" s="51">
        <f t="shared" si="16"/>
        <v>0</v>
      </c>
    </row>
    <row r="137" spans="1:6" ht="76.5" x14ac:dyDescent="0.25">
      <c r="A137" s="20" t="s">
        <v>161</v>
      </c>
      <c r="B137" s="49" t="s">
        <v>232</v>
      </c>
      <c r="C137" s="27">
        <v>829.3</v>
      </c>
      <c r="D137" s="34">
        <v>829.3</v>
      </c>
      <c r="E137" s="26">
        <f t="shared" si="12"/>
        <v>100</v>
      </c>
      <c r="F137" s="51">
        <f t="shared" si="16"/>
        <v>0</v>
      </c>
    </row>
    <row r="138" spans="1:6" ht="63.75" x14ac:dyDescent="0.25">
      <c r="A138" s="20" t="s">
        <v>164</v>
      </c>
      <c r="B138" s="24" t="s">
        <v>165</v>
      </c>
      <c r="C138" s="27">
        <v>247916</v>
      </c>
      <c r="D138" s="34">
        <v>165280</v>
      </c>
      <c r="E138" s="26">
        <f t="shared" si="12"/>
        <v>66.667742299811223</v>
      </c>
      <c r="F138" s="51">
        <f t="shared" si="16"/>
        <v>-82636</v>
      </c>
    </row>
    <row r="139" spans="1:6" x14ac:dyDescent="0.25">
      <c r="A139" s="30" t="s">
        <v>166</v>
      </c>
      <c r="B139" s="21" t="s">
        <v>167</v>
      </c>
      <c r="C139" s="22">
        <f>SUM(C140+C141+C142+C149)</f>
        <v>371226.4</v>
      </c>
      <c r="D139" s="22">
        <f t="shared" ref="D139" si="17">SUM(D140+D141+D142+D149)</f>
        <v>251992.48358999999</v>
      </c>
      <c r="E139" s="22">
        <f t="shared" si="12"/>
        <v>67.881078390437736</v>
      </c>
      <c r="F139" s="56">
        <f t="shared" si="16"/>
        <v>-119233.91641000003</v>
      </c>
    </row>
    <row r="140" spans="1:6" ht="38.25" x14ac:dyDescent="0.25">
      <c r="A140" s="20" t="s">
        <v>168</v>
      </c>
      <c r="B140" s="24" t="s">
        <v>169</v>
      </c>
      <c r="C140" s="27">
        <v>15337</v>
      </c>
      <c r="D140" s="40">
        <v>10442.73842</v>
      </c>
      <c r="E140" s="26">
        <f t="shared" si="12"/>
        <v>68.088533741931272</v>
      </c>
      <c r="F140" s="51">
        <f t="shared" si="16"/>
        <v>-4894.2615800000003</v>
      </c>
    </row>
    <row r="141" spans="1:6" ht="51" x14ac:dyDescent="0.25">
      <c r="A141" s="20" t="s">
        <v>170</v>
      </c>
      <c r="B141" s="24" t="s">
        <v>171</v>
      </c>
      <c r="C141" s="27">
        <v>16722</v>
      </c>
      <c r="D141" s="40">
        <v>10220.54768</v>
      </c>
      <c r="E141" s="26">
        <f t="shared" si="12"/>
        <v>61.120366463341703</v>
      </c>
      <c r="F141" s="51">
        <f t="shared" si="16"/>
        <v>-6501.4523200000003</v>
      </c>
    </row>
    <row r="142" spans="1:6" ht="54" x14ac:dyDescent="0.25">
      <c r="A142" s="30" t="s">
        <v>172</v>
      </c>
      <c r="B142" s="32" t="s">
        <v>173</v>
      </c>
      <c r="C142" s="33">
        <f>SUM(C143:C148)</f>
        <v>65212.4</v>
      </c>
      <c r="D142" s="75">
        <f t="shared" ref="D142" si="18">SUM(D143:D148)</f>
        <v>50513.197489999999</v>
      </c>
      <c r="E142" s="22">
        <f t="shared" si="12"/>
        <v>77.459497718225364</v>
      </c>
      <c r="F142" s="56">
        <f t="shared" si="16"/>
        <v>-14699.202510000003</v>
      </c>
    </row>
    <row r="143" spans="1:6" ht="89.25" x14ac:dyDescent="0.25">
      <c r="A143" s="20" t="s">
        <v>172</v>
      </c>
      <c r="B143" s="24" t="s">
        <v>174</v>
      </c>
      <c r="C143" s="27">
        <v>227</v>
      </c>
      <c r="D143" s="91">
        <v>151.333</v>
      </c>
      <c r="E143" s="26">
        <f t="shared" si="12"/>
        <v>66.666519823788548</v>
      </c>
      <c r="F143" s="51">
        <f t="shared" si="16"/>
        <v>-75.667000000000002</v>
      </c>
    </row>
    <row r="144" spans="1:6" ht="76.5" x14ac:dyDescent="0.25">
      <c r="A144" s="20" t="s">
        <v>172</v>
      </c>
      <c r="B144" s="24" t="s">
        <v>175</v>
      </c>
      <c r="C144" s="27">
        <v>63980</v>
      </c>
      <c r="D144" s="34">
        <f>47087.46449+2586</f>
        <v>49673.464489999998</v>
      </c>
      <c r="E144" s="26">
        <f t="shared" si="12"/>
        <v>77.639050468896528</v>
      </c>
      <c r="F144" s="51">
        <f t="shared" si="16"/>
        <v>-14306.535510000002</v>
      </c>
    </row>
    <row r="145" spans="1:6" ht="89.25" x14ac:dyDescent="0.25">
      <c r="A145" s="20" t="s">
        <v>172</v>
      </c>
      <c r="B145" s="24" t="s">
        <v>176</v>
      </c>
      <c r="C145" s="27">
        <v>0.1</v>
      </c>
      <c r="D145" s="34">
        <v>0.1</v>
      </c>
      <c r="E145" s="26">
        <f t="shared" si="12"/>
        <v>100</v>
      </c>
      <c r="F145" s="51">
        <f t="shared" si="16"/>
        <v>0</v>
      </c>
    </row>
    <row r="146" spans="1:6" ht="38.25" x14ac:dyDescent="0.25">
      <c r="A146" s="20" t="s">
        <v>172</v>
      </c>
      <c r="B146" s="24" t="s">
        <v>177</v>
      </c>
      <c r="C146" s="27">
        <v>91.9</v>
      </c>
      <c r="D146" s="34">
        <v>91.9</v>
      </c>
      <c r="E146" s="26">
        <f t="shared" si="12"/>
        <v>100</v>
      </c>
      <c r="F146" s="51">
        <f t="shared" si="16"/>
        <v>0</v>
      </c>
    </row>
    <row r="147" spans="1:6" ht="114.75" x14ac:dyDescent="0.25">
      <c r="A147" s="20" t="s">
        <v>172</v>
      </c>
      <c r="B147" s="97" t="s">
        <v>311</v>
      </c>
      <c r="C147" s="27">
        <v>317</v>
      </c>
      <c r="D147" s="34"/>
      <c r="E147" s="26"/>
      <c r="F147" s="51">
        <f t="shared" si="16"/>
        <v>-317</v>
      </c>
    </row>
    <row r="148" spans="1:6" ht="89.25" x14ac:dyDescent="0.25">
      <c r="A148" s="20" t="s">
        <v>172</v>
      </c>
      <c r="B148" s="24" t="s">
        <v>255</v>
      </c>
      <c r="C148" s="27">
        <v>596.4</v>
      </c>
      <c r="D148" s="39">
        <v>596.4</v>
      </c>
      <c r="E148" s="26">
        <f t="shared" si="12"/>
        <v>100</v>
      </c>
      <c r="F148" s="51">
        <f t="shared" si="16"/>
        <v>0</v>
      </c>
    </row>
    <row r="149" spans="1:6" ht="25.5" x14ac:dyDescent="0.25">
      <c r="A149" s="30" t="s">
        <v>178</v>
      </c>
      <c r="B149" s="21" t="s">
        <v>179</v>
      </c>
      <c r="C149" s="23">
        <f>SUM(C150:C151)</f>
        <v>273955</v>
      </c>
      <c r="D149" s="23">
        <f t="shared" ref="D149" si="19">SUM(D150:D151)</f>
        <v>180816</v>
      </c>
      <c r="E149" s="22">
        <f t="shared" si="12"/>
        <v>66.00208063368072</v>
      </c>
      <c r="F149" s="51">
        <f t="shared" si="16"/>
        <v>-93139</v>
      </c>
    </row>
    <row r="150" spans="1:6" ht="229.5" x14ac:dyDescent="0.25">
      <c r="A150" s="20" t="s">
        <v>180</v>
      </c>
      <c r="B150" s="24" t="s">
        <v>181</v>
      </c>
      <c r="C150" s="27">
        <v>170704</v>
      </c>
      <c r="D150" s="34">
        <v>111387</v>
      </c>
      <c r="E150" s="26">
        <f t="shared" si="12"/>
        <v>65.251546536695102</v>
      </c>
      <c r="F150" s="51">
        <f t="shared" si="16"/>
        <v>-59317</v>
      </c>
    </row>
    <row r="151" spans="1:6" ht="38.25" x14ac:dyDescent="0.25">
      <c r="A151" s="20" t="s">
        <v>180</v>
      </c>
      <c r="B151" s="24" t="s">
        <v>182</v>
      </c>
      <c r="C151" s="27">
        <v>103251</v>
      </c>
      <c r="D151" s="34">
        <v>69429</v>
      </c>
      <c r="E151" s="26">
        <f t="shared" si="12"/>
        <v>67.242932271842406</v>
      </c>
      <c r="F151" s="51">
        <f t="shared" si="16"/>
        <v>-33822</v>
      </c>
    </row>
    <row r="152" spans="1:6" ht="25.5" x14ac:dyDescent="0.25">
      <c r="A152" s="30" t="s">
        <v>233</v>
      </c>
      <c r="B152" s="21" t="s">
        <v>234</v>
      </c>
      <c r="C152" s="23">
        <f>SUM(C154+C155+C153)</f>
        <v>22982.925999999999</v>
      </c>
      <c r="D152" s="23">
        <f t="shared" ref="D152" si="20">SUM(D154+D155+D153)</f>
        <v>5105.7740000000003</v>
      </c>
      <c r="E152" s="22">
        <f t="shared" si="12"/>
        <v>22.215509026135315</v>
      </c>
      <c r="F152" s="56">
        <f t="shared" si="16"/>
        <v>-17877.151999999998</v>
      </c>
    </row>
    <row r="153" spans="1:6" ht="51" x14ac:dyDescent="0.25">
      <c r="A153" s="20" t="s">
        <v>312</v>
      </c>
      <c r="B153" s="98" t="s">
        <v>313</v>
      </c>
      <c r="C153" s="27">
        <v>14.6</v>
      </c>
      <c r="D153" s="23"/>
      <c r="E153" s="22"/>
      <c r="F153" s="51">
        <f t="shared" si="16"/>
        <v>-14.6</v>
      </c>
    </row>
    <row r="154" spans="1:6" ht="102" x14ac:dyDescent="0.25">
      <c r="A154" s="20" t="s">
        <v>256</v>
      </c>
      <c r="B154" s="25" t="s">
        <v>314</v>
      </c>
      <c r="C154" s="27">
        <v>2779.2</v>
      </c>
      <c r="D154" s="27">
        <v>577.5</v>
      </c>
      <c r="E154" s="26">
        <f t="shared" ref="E154:E165" si="21">SUM(D154*100/C154)</f>
        <v>20.779360967184804</v>
      </c>
      <c r="F154" s="51">
        <f t="shared" si="16"/>
        <v>-2201.6999999999998</v>
      </c>
    </row>
    <row r="155" spans="1:6" ht="40.5" x14ac:dyDescent="0.25">
      <c r="A155" s="45" t="s">
        <v>235</v>
      </c>
      <c r="B155" s="88" t="s">
        <v>236</v>
      </c>
      <c r="C155" s="33">
        <f>SUM(C156+C159+C163)</f>
        <v>20189.126</v>
      </c>
      <c r="D155" s="33">
        <f>SUM(D156+D159+D163)</f>
        <v>4528.2740000000003</v>
      </c>
      <c r="E155" s="50">
        <f t="shared" si="21"/>
        <v>22.429272074482075</v>
      </c>
      <c r="F155" s="56">
        <f t="shared" si="16"/>
        <v>-15660.851999999999</v>
      </c>
    </row>
    <row r="156" spans="1:6" x14ac:dyDescent="0.25">
      <c r="A156" s="20" t="s">
        <v>237</v>
      </c>
      <c r="B156" s="53"/>
      <c r="C156" s="54">
        <f>SUM(C157:C158)</f>
        <v>18241.425999999999</v>
      </c>
      <c r="D156" s="54">
        <f t="shared" ref="D156" si="22">SUM(D157:D158)</f>
        <v>3414.63</v>
      </c>
      <c r="E156" s="55">
        <f t="shared" si="21"/>
        <v>18.719095754904249</v>
      </c>
      <c r="F156" s="51">
        <f t="shared" si="16"/>
        <v>-14826.795999999998</v>
      </c>
    </row>
    <row r="157" spans="1:6" ht="216.75" x14ac:dyDescent="0.25">
      <c r="A157" s="20" t="s">
        <v>237</v>
      </c>
      <c r="B157" s="24" t="s">
        <v>315</v>
      </c>
      <c r="C157" s="27">
        <v>15000</v>
      </c>
      <c r="D157" s="76"/>
      <c r="E157" s="26">
        <f t="shared" si="21"/>
        <v>0</v>
      </c>
      <c r="F157" s="51">
        <f t="shared" si="16"/>
        <v>-15000</v>
      </c>
    </row>
    <row r="158" spans="1:6" ht="89.25" x14ac:dyDescent="0.25">
      <c r="A158" s="20" t="s">
        <v>237</v>
      </c>
      <c r="B158" s="25" t="s">
        <v>238</v>
      </c>
      <c r="C158" s="27">
        <v>3241.4259999999999</v>
      </c>
      <c r="D158" s="91">
        <f>3026.205+215.175+173.25</f>
        <v>3414.63</v>
      </c>
      <c r="E158" s="26">
        <f t="shared" si="21"/>
        <v>105.34345069114643</v>
      </c>
      <c r="F158" s="51">
        <f t="shared" si="16"/>
        <v>173.20400000000018</v>
      </c>
    </row>
    <row r="159" spans="1:6" x14ac:dyDescent="0.25">
      <c r="A159" s="52" t="s">
        <v>275</v>
      </c>
      <c r="B159" s="25"/>
      <c r="C159" s="27">
        <f>SUM(C160:C162)</f>
        <v>279.5</v>
      </c>
      <c r="D159" s="27">
        <f>SUM(D160:D162)</f>
        <v>279.54399999999998</v>
      </c>
      <c r="E159" s="26">
        <f t="shared" si="21"/>
        <v>100.01574239713774</v>
      </c>
      <c r="F159" s="51">
        <f t="shared" si="16"/>
        <v>4.399999999998272E-2</v>
      </c>
    </row>
    <row r="160" spans="1:6" ht="63.75" x14ac:dyDescent="0.25">
      <c r="A160" s="20" t="s">
        <v>275</v>
      </c>
      <c r="B160" s="25" t="s">
        <v>276</v>
      </c>
      <c r="C160" s="27">
        <v>99.4</v>
      </c>
      <c r="D160" s="39">
        <v>99.444000000000003</v>
      </c>
      <c r="E160" s="26">
        <f t="shared" si="21"/>
        <v>100.04426559356136</v>
      </c>
      <c r="F160" s="51">
        <f t="shared" si="16"/>
        <v>4.399999999999693E-2</v>
      </c>
    </row>
    <row r="161" spans="1:6" ht="63.75" x14ac:dyDescent="0.25">
      <c r="A161" s="20" t="s">
        <v>275</v>
      </c>
      <c r="B161" s="25" t="s">
        <v>302</v>
      </c>
      <c r="C161" s="27">
        <v>93.4</v>
      </c>
      <c r="D161" s="34">
        <v>93.4</v>
      </c>
      <c r="E161" s="26">
        <f t="shared" si="21"/>
        <v>100</v>
      </c>
      <c r="F161" s="51">
        <f t="shared" si="16"/>
        <v>0</v>
      </c>
    </row>
    <row r="162" spans="1:6" ht="63.75" x14ac:dyDescent="0.25">
      <c r="A162" s="20" t="s">
        <v>275</v>
      </c>
      <c r="B162" s="25" t="s">
        <v>303</v>
      </c>
      <c r="C162" s="27">
        <v>86.7</v>
      </c>
      <c r="D162" s="34">
        <v>86.7</v>
      </c>
      <c r="E162" s="26">
        <f t="shared" si="21"/>
        <v>100</v>
      </c>
      <c r="F162" s="51">
        <f t="shared" si="16"/>
        <v>0</v>
      </c>
    </row>
    <row r="163" spans="1:6" ht="153" x14ac:dyDescent="0.25">
      <c r="A163" s="20" t="s">
        <v>287</v>
      </c>
      <c r="B163" s="24" t="s">
        <v>288</v>
      </c>
      <c r="C163" s="27">
        <v>1668.2</v>
      </c>
      <c r="D163" s="34">
        <v>834.1</v>
      </c>
      <c r="E163" s="26">
        <f t="shared" si="21"/>
        <v>50</v>
      </c>
      <c r="F163" s="51">
        <f t="shared" si="16"/>
        <v>-834.1</v>
      </c>
    </row>
    <row r="164" spans="1:6" ht="25.5" x14ac:dyDescent="0.25">
      <c r="A164" s="30" t="s">
        <v>277</v>
      </c>
      <c r="B164" s="21" t="s">
        <v>278</v>
      </c>
      <c r="C164" s="61">
        <f>SUM(C165:C165)</f>
        <v>500</v>
      </c>
      <c r="D164" s="61">
        <f>SUM(D165:D165)</f>
        <v>500</v>
      </c>
      <c r="E164" s="22">
        <f t="shared" si="21"/>
        <v>100</v>
      </c>
      <c r="F164" s="51">
        <f t="shared" si="16"/>
        <v>0</v>
      </c>
    </row>
    <row r="165" spans="1:6" ht="25.5" x14ac:dyDescent="0.25">
      <c r="A165" s="20" t="s">
        <v>279</v>
      </c>
      <c r="B165" s="24" t="s">
        <v>278</v>
      </c>
      <c r="C165" s="34">
        <v>500</v>
      </c>
      <c r="D165" s="34">
        <v>500</v>
      </c>
      <c r="E165" s="26">
        <f t="shared" si="21"/>
        <v>100</v>
      </c>
      <c r="F165" s="51">
        <f t="shared" si="16"/>
        <v>0</v>
      </c>
    </row>
    <row r="166" spans="1:6" ht="38.25" x14ac:dyDescent="0.25">
      <c r="A166" s="30" t="s">
        <v>214</v>
      </c>
      <c r="B166" s="21" t="s">
        <v>215</v>
      </c>
      <c r="C166" s="22">
        <f>SUM(C167:C167)</f>
        <v>0</v>
      </c>
      <c r="D166" s="22">
        <f>SUM(D167:D167)</f>
        <v>1216.979</v>
      </c>
      <c r="E166" s="22"/>
      <c r="F166" s="56">
        <f t="shared" si="16"/>
        <v>1216.979</v>
      </c>
    </row>
    <row r="167" spans="1:6" ht="38.25" x14ac:dyDescent="0.25">
      <c r="A167" s="20" t="s">
        <v>222</v>
      </c>
      <c r="B167" s="24" t="s">
        <v>216</v>
      </c>
      <c r="C167" s="27">
        <v>0</v>
      </c>
      <c r="D167" s="39">
        <v>1216.979</v>
      </c>
      <c r="E167" s="26"/>
      <c r="F167" s="51">
        <f t="shared" si="16"/>
        <v>1216.979</v>
      </c>
    </row>
    <row r="168" spans="1:6" ht="51" x14ac:dyDescent="0.25">
      <c r="A168" s="30" t="s">
        <v>217</v>
      </c>
      <c r="B168" s="21" t="s">
        <v>218</v>
      </c>
      <c r="C168" s="23">
        <f>SUM(C169:C171)</f>
        <v>0</v>
      </c>
      <c r="D168" s="23">
        <f>SUM(D169:D171)</f>
        <v>-3746.5750800000001</v>
      </c>
      <c r="E168" s="26"/>
      <c r="F168" s="56">
        <f t="shared" si="16"/>
        <v>-3746.5750800000001</v>
      </c>
    </row>
    <row r="169" spans="1:6" x14ac:dyDescent="0.25">
      <c r="A169" s="20" t="s">
        <v>219</v>
      </c>
      <c r="B169" s="24"/>
      <c r="C169" s="27">
        <v>0</v>
      </c>
      <c r="D169" s="34">
        <v>-1930.34971</v>
      </c>
      <c r="E169" s="26"/>
      <c r="F169" s="51">
        <f t="shared" si="16"/>
        <v>-1930.34971</v>
      </c>
    </row>
    <row r="170" spans="1:6" x14ac:dyDescent="0.25">
      <c r="A170" s="20" t="s">
        <v>220</v>
      </c>
      <c r="B170" s="24"/>
      <c r="C170" s="27">
        <v>0</v>
      </c>
      <c r="D170" s="34">
        <v>-1689.2743700000001</v>
      </c>
      <c r="E170" s="26"/>
      <c r="F170" s="51">
        <f>SUM(C170-D170)</f>
        <v>1689.2743700000001</v>
      </c>
    </row>
    <row r="171" spans="1:6" x14ac:dyDescent="0.25">
      <c r="A171" s="20" t="s">
        <v>221</v>
      </c>
      <c r="B171" s="24"/>
      <c r="C171" s="27">
        <v>0</v>
      </c>
      <c r="D171" s="34">
        <v>-126.95099999999999</v>
      </c>
      <c r="E171" s="26"/>
      <c r="F171" s="51">
        <f t="shared" si="16"/>
        <v>-126.95099999999999</v>
      </c>
    </row>
    <row r="172" spans="1:6" x14ac:dyDescent="0.25">
      <c r="A172" s="30"/>
      <c r="B172" s="21" t="s">
        <v>183</v>
      </c>
      <c r="C172" s="23">
        <f>SUM(C112+C4)</f>
        <v>1263786.6459999999</v>
      </c>
      <c r="D172" s="23">
        <f>SUM(D112+D4)</f>
        <v>793024.22071999987</v>
      </c>
      <c r="E172" s="22">
        <f t="shared" ref="E172" si="23">SUM(D172*100/C172)</f>
        <v>62.749849686257868</v>
      </c>
      <c r="F172" s="56">
        <f t="shared" si="16"/>
        <v>-470762.42528000008</v>
      </c>
    </row>
  </sheetData>
  <mergeCells count="1">
    <mergeCell ref="A1:F1"/>
  </mergeCells>
  <pageMargins left="0.70866141732283472" right="0" top="0.74803149606299213" bottom="0.35433070866141736" header="0.31496062992125984" footer="0.31496062992125984"/>
  <pageSetup paperSize="9" scale="80" orientation="portrait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workbookViewId="0">
      <selection activeCell="F2" sqref="F2:F6"/>
    </sheetView>
  </sheetViews>
  <sheetFormatPr defaultRowHeight="15" x14ac:dyDescent="0.25"/>
  <cols>
    <col min="1" max="1" width="27" style="19" customWidth="1"/>
    <col min="2" max="2" width="25.7109375" style="19" customWidth="1"/>
    <col min="3" max="3" width="11.5703125" style="19" customWidth="1"/>
    <col min="4" max="4" width="12.140625" style="19" customWidth="1"/>
    <col min="5" max="5" width="10.140625" style="19" customWidth="1"/>
    <col min="6" max="6" width="10.7109375" customWidth="1"/>
  </cols>
  <sheetData>
    <row r="1" spans="1:10" ht="40.5" customHeight="1" x14ac:dyDescent="0.25">
      <c r="A1" s="201" t="s">
        <v>317</v>
      </c>
      <c r="B1" s="201"/>
      <c r="C1" s="201"/>
      <c r="D1" s="201"/>
      <c r="E1" s="201"/>
      <c r="F1" s="201"/>
    </row>
    <row r="2" spans="1:10" ht="60" customHeight="1" x14ac:dyDescent="0.25">
      <c r="A2" s="57" t="s">
        <v>0</v>
      </c>
      <c r="B2" s="58" t="s">
        <v>1</v>
      </c>
      <c r="C2" s="57" t="s">
        <v>209</v>
      </c>
      <c r="D2" s="59" t="s">
        <v>318</v>
      </c>
      <c r="E2" s="60" t="s">
        <v>2</v>
      </c>
      <c r="F2" s="1" t="s">
        <v>223</v>
      </c>
    </row>
    <row r="3" spans="1:10" x14ac:dyDescent="0.25">
      <c r="A3" s="2">
        <v>1</v>
      </c>
      <c r="B3" s="2">
        <v>2</v>
      </c>
      <c r="C3" s="3">
        <v>3</v>
      </c>
      <c r="D3" s="4">
        <v>5</v>
      </c>
      <c r="E3" s="5">
        <v>7</v>
      </c>
      <c r="F3" s="41">
        <v>8</v>
      </c>
    </row>
    <row r="4" spans="1:10" ht="25.5" x14ac:dyDescent="0.25">
      <c r="A4" s="21" t="s">
        <v>3</v>
      </c>
      <c r="B4" s="6" t="s">
        <v>4</v>
      </c>
      <c r="C4" s="22">
        <f>SUM(C5+C11+C17+C25+C31+C34+C36+C47+C53+C62+C71+C106)</f>
        <v>524156.92</v>
      </c>
      <c r="D4" s="22">
        <f>SUM(D5+D11+D17+D25+D31+D34+D36+D47+D53+D62+D71+D106)</f>
        <v>367410.23</v>
      </c>
      <c r="E4" s="22">
        <f>SUM(D4*100/C4)</f>
        <v>70.095464922985286</v>
      </c>
      <c r="F4" s="56">
        <f>SUM(D4-C4)</f>
        <v>-156746.69</v>
      </c>
    </row>
    <row r="5" spans="1:10" ht="26.25" x14ac:dyDescent="0.25">
      <c r="A5" s="21" t="s">
        <v>5</v>
      </c>
      <c r="B5" s="16" t="s">
        <v>6</v>
      </c>
      <c r="C5" s="22">
        <f>SUM(C6)</f>
        <v>365329</v>
      </c>
      <c r="D5" s="22">
        <f>SUM(D6)</f>
        <v>260031.58000000002</v>
      </c>
      <c r="E5" s="22">
        <f>SUM(D5*100/C5)</f>
        <v>71.177371629408015</v>
      </c>
      <c r="F5" s="56">
        <f t="shared" ref="F5:F65" si="0">SUM(D5-C5)</f>
        <v>-105297.41999999998</v>
      </c>
    </row>
    <row r="6" spans="1:10" ht="26.25" x14ac:dyDescent="0.25">
      <c r="A6" s="21" t="s">
        <v>7</v>
      </c>
      <c r="B6" s="16" t="s">
        <v>8</v>
      </c>
      <c r="C6" s="22">
        <f>SUM(C7:C10)</f>
        <v>365329</v>
      </c>
      <c r="D6" s="22">
        <f t="shared" ref="D6" si="1">SUM(D7:D10)</f>
        <v>260031.58000000002</v>
      </c>
      <c r="E6" s="22">
        <f>SUM(D6*100/C6)</f>
        <v>71.177371629408015</v>
      </c>
      <c r="F6" s="56">
        <f t="shared" si="0"/>
        <v>-105297.41999999998</v>
      </c>
    </row>
    <row r="7" spans="1:10" ht="134.25" customHeight="1" x14ac:dyDescent="0.25">
      <c r="A7" s="24" t="s">
        <v>9</v>
      </c>
      <c r="B7" s="25" t="s">
        <v>10</v>
      </c>
      <c r="C7" s="26">
        <v>358194</v>
      </c>
      <c r="D7" s="13">
        <v>254156.95</v>
      </c>
      <c r="E7" s="26">
        <f t="shared" ref="E7:E63" si="2">SUM(D7*100/C7)</f>
        <v>70.955110917547472</v>
      </c>
      <c r="F7" s="51">
        <f t="shared" si="0"/>
        <v>-104037.04999999999</v>
      </c>
    </row>
    <row r="8" spans="1:10" ht="204" x14ac:dyDescent="0.25">
      <c r="A8" s="24" t="s">
        <v>11</v>
      </c>
      <c r="B8" s="25" t="s">
        <v>12</v>
      </c>
      <c r="C8" s="26">
        <v>530</v>
      </c>
      <c r="D8" s="13">
        <v>452.3</v>
      </c>
      <c r="E8" s="26">
        <f t="shared" si="2"/>
        <v>85.339622641509436</v>
      </c>
      <c r="F8" s="51">
        <f t="shared" si="0"/>
        <v>-77.699999999999989</v>
      </c>
      <c r="J8" s="19" t="s">
        <v>326</v>
      </c>
    </row>
    <row r="9" spans="1:10" ht="76.5" x14ac:dyDescent="0.25">
      <c r="A9" s="24" t="s">
        <v>13</v>
      </c>
      <c r="B9" s="25" t="s">
        <v>14</v>
      </c>
      <c r="C9" s="26">
        <v>1584</v>
      </c>
      <c r="D9" s="13">
        <v>2047.29</v>
      </c>
      <c r="E9" s="26">
        <f t="shared" si="2"/>
        <v>129.24810606060606</v>
      </c>
      <c r="F9" s="51">
        <f t="shared" si="0"/>
        <v>463.28999999999996</v>
      </c>
    </row>
    <row r="10" spans="1:10" ht="168.75" customHeight="1" x14ac:dyDescent="0.25">
      <c r="A10" s="24" t="s">
        <v>15</v>
      </c>
      <c r="B10" s="25" t="s">
        <v>16</v>
      </c>
      <c r="C10" s="26">
        <v>5021</v>
      </c>
      <c r="D10" s="34">
        <v>3375.04</v>
      </c>
      <c r="E10" s="26">
        <f t="shared" si="2"/>
        <v>67.21848237402908</v>
      </c>
      <c r="F10" s="51">
        <f t="shared" si="0"/>
        <v>-1645.96</v>
      </c>
    </row>
    <row r="11" spans="1:10" ht="76.5" x14ac:dyDescent="0.25">
      <c r="A11" s="21" t="s">
        <v>17</v>
      </c>
      <c r="B11" s="28" t="s">
        <v>18</v>
      </c>
      <c r="C11" s="22">
        <f>SUM(C12)</f>
        <v>12516.79</v>
      </c>
      <c r="D11" s="22">
        <f>SUM(D12)</f>
        <v>8816.6299999999992</v>
      </c>
      <c r="E11" s="22">
        <f t="shared" si="2"/>
        <v>70.438427104712929</v>
      </c>
      <c r="F11" s="56">
        <f t="shared" si="0"/>
        <v>-3700.1600000000017</v>
      </c>
    </row>
    <row r="12" spans="1:10" ht="51" x14ac:dyDescent="0.25">
      <c r="A12" s="21" t="s">
        <v>19</v>
      </c>
      <c r="B12" s="28" t="s">
        <v>20</v>
      </c>
      <c r="C12" s="22">
        <f>SUM(C13:C16)</f>
        <v>12516.79</v>
      </c>
      <c r="D12" s="22">
        <f t="shared" ref="D12" si="3">SUM(D13:D16)</f>
        <v>8816.6299999999992</v>
      </c>
      <c r="E12" s="22">
        <f t="shared" si="2"/>
        <v>70.438427104712929</v>
      </c>
      <c r="F12" s="56">
        <f t="shared" si="0"/>
        <v>-3700.1600000000017</v>
      </c>
    </row>
    <row r="13" spans="1:10" ht="127.5" x14ac:dyDescent="0.25">
      <c r="A13" s="14" t="s">
        <v>262</v>
      </c>
      <c r="B13" s="14" t="s">
        <v>22</v>
      </c>
      <c r="C13" s="26">
        <v>4209.43</v>
      </c>
      <c r="D13" s="13">
        <v>3025.85</v>
      </c>
      <c r="E13" s="26">
        <f t="shared" si="2"/>
        <v>71.882653946021193</v>
      </c>
      <c r="F13" s="51">
        <f t="shared" si="0"/>
        <v>-1183.5800000000004</v>
      </c>
    </row>
    <row r="14" spans="1:10" ht="165.75" x14ac:dyDescent="0.25">
      <c r="A14" s="14" t="s">
        <v>263</v>
      </c>
      <c r="B14" s="14" t="s">
        <v>24</v>
      </c>
      <c r="C14" s="26">
        <v>91.01</v>
      </c>
      <c r="D14" s="13">
        <v>82.17</v>
      </c>
      <c r="E14" s="26">
        <f t="shared" si="2"/>
        <v>90.286781672343693</v>
      </c>
      <c r="F14" s="51">
        <f t="shared" si="0"/>
        <v>-8.8400000000000034</v>
      </c>
    </row>
    <row r="15" spans="1:10" ht="127.5" x14ac:dyDescent="0.25">
      <c r="A15" s="10" t="s">
        <v>264</v>
      </c>
      <c r="B15" s="14" t="s">
        <v>26</v>
      </c>
      <c r="C15" s="26">
        <v>8216.35</v>
      </c>
      <c r="D15" s="13">
        <v>6070.73</v>
      </c>
      <c r="E15" s="26">
        <f t="shared" si="2"/>
        <v>73.885971264612635</v>
      </c>
      <c r="F15" s="51">
        <f t="shared" si="0"/>
        <v>-2145.6200000000008</v>
      </c>
    </row>
    <row r="16" spans="1:10" ht="127.5" x14ac:dyDescent="0.25">
      <c r="A16" s="14" t="s">
        <v>265</v>
      </c>
      <c r="B16" s="14" t="s">
        <v>28</v>
      </c>
      <c r="C16" s="26"/>
      <c r="D16" s="13">
        <v>-362.12</v>
      </c>
      <c r="E16" s="26"/>
      <c r="F16" s="51">
        <f t="shared" si="0"/>
        <v>-362.12</v>
      </c>
    </row>
    <row r="17" spans="1:6" ht="25.5" x14ac:dyDescent="0.25">
      <c r="A17" s="21" t="s">
        <v>239</v>
      </c>
      <c r="B17" s="28" t="s">
        <v>240</v>
      </c>
      <c r="C17" s="22">
        <f>SUM(C18+C21+C23)</f>
        <v>21318</v>
      </c>
      <c r="D17" s="22">
        <f>SUM(D18+D21+D23)</f>
        <v>13902.54</v>
      </c>
      <c r="E17" s="22">
        <f t="shared" si="2"/>
        <v>65.215029552490847</v>
      </c>
      <c r="F17" s="56">
        <f t="shared" si="0"/>
        <v>-7415.4599999999991</v>
      </c>
    </row>
    <row r="18" spans="1:6" ht="38.25" x14ac:dyDescent="0.25">
      <c r="A18" s="21" t="s">
        <v>29</v>
      </c>
      <c r="B18" s="28" t="s">
        <v>31</v>
      </c>
      <c r="C18" s="23">
        <f>SUM(C19:C20)</f>
        <v>19681</v>
      </c>
      <c r="D18" s="23">
        <f t="shared" ref="D18" si="4">SUM(D19:D20)</f>
        <v>12582.970000000001</v>
      </c>
      <c r="E18" s="22">
        <f t="shared" si="2"/>
        <v>63.934606981352573</v>
      </c>
      <c r="F18" s="56">
        <f t="shared" si="0"/>
        <v>-7098.0299999999988</v>
      </c>
    </row>
    <row r="19" spans="1:6" ht="38.25" x14ac:dyDescent="0.25">
      <c r="A19" s="24" t="s">
        <v>30</v>
      </c>
      <c r="B19" s="25" t="s">
        <v>31</v>
      </c>
      <c r="C19" s="26">
        <v>19681</v>
      </c>
      <c r="D19" s="34">
        <v>12559.36</v>
      </c>
      <c r="E19" s="26">
        <f t="shared" si="2"/>
        <v>63.814643564859509</v>
      </c>
      <c r="F19" s="51">
        <f t="shared" si="0"/>
        <v>-7121.6399999999994</v>
      </c>
    </row>
    <row r="20" spans="1:6" ht="63.75" x14ac:dyDescent="0.25">
      <c r="A20" s="24" t="s">
        <v>32</v>
      </c>
      <c r="B20" s="25" t="s">
        <v>33</v>
      </c>
      <c r="C20" s="26">
        <v>0</v>
      </c>
      <c r="D20" s="13">
        <v>23.61</v>
      </c>
      <c r="E20" s="26"/>
      <c r="F20" s="51">
        <f t="shared" si="0"/>
        <v>23.61</v>
      </c>
    </row>
    <row r="21" spans="1:6" ht="25.5" x14ac:dyDescent="0.25">
      <c r="A21" s="21" t="s">
        <v>34</v>
      </c>
      <c r="B21" s="28" t="s">
        <v>35</v>
      </c>
      <c r="C21" s="23">
        <f>SUM(C22:C22)</f>
        <v>8</v>
      </c>
      <c r="D21" s="23">
        <f>SUM(D22:D22)</f>
        <v>25.52</v>
      </c>
      <c r="E21" s="22">
        <f t="shared" si="2"/>
        <v>319</v>
      </c>
      <c r="F21" s="56">
        <f t="shared" si="0"/>
        <v>17.52</v>
      </c>
    </row>
    <row r="22" spans="1:6" ht="25.5" x14ac:dyDescent="0.25">
      <c r="A22" s="24" t="s">
        <v>36</v>
      </c>
      <c r="B22" s="25" t="s">
        <v>35</v>
      </c>
      <c r="C22" s="26">
        <v>8</v>
      </c>
      <c r="D22" s="34">
        <v>25.52</v>
      </c>
      <c r="E22" s="26">
        <f t="shared" si="2"/>
        <v>319</v>
      </c>
      <c r="F22" s="51">
        <f t="shared" si="0"/>
        <v>17.52</v>
      </c>
    </row>
    <row r="23" spans="1:6" ht="38.25" x14ac:dyDescent="0.25">
      <c r="A23" s="21" t="s">
        <v>39</v>
      </c>
      <c r="B23" s="28" t="s">
        <v>40</v>
      </c>
      <c r="C23" s="22">
        <f>SUM(C24)</f>
        <v>1629</v>
      </c>
      <c r="D23" s="22">
        <f>SUM(D24)</f>
        <v>1294.05</v>
      </c>
      <c r="E23" s="22">
        <f t="shared" si="2"/>
        <v>79.438305709023936</v>
      </c>
      <c r="F23" s="56">
        <f t="shared" si="0"/>
        <v>-334.95000000000005</v>
      </c>
    </row>
    <row r="24" spans="1:6" ht="63.75" x14ac:dyDescent="0.25">
      <c r="A24" s="24" t="s">
        <v>41</v>
      </c>
      <c r="B24" s="25" t="s">
        <v>42</v>
      </c>
      <c r="C24" s="26">
        <v>1629</v>
      </c>
      <c r="D24" s="13">
        <v>1294.05</v>
      </c>
      <c r="E24" s="26">
        <f t="shared" si="2"/>
        <v>79.438305709023936</v>
      </c>
      <c r="F24" s="51">
        <f t="shared" si="0"/>
        <v>-334.95000000000005</v>
      </c>
    </row>
    <row r="25" spans="1:6" x14ac:dyDescent="0.25">
      <c r="A25" s="15" t="s">
        <v>43</v>
      </c>
      <c r="B25" s="17" t="s">
        <v>44</v>
      </c>
      <c r="C25" s="22">
        <f>SUM(C26+C28)</f>
        <v>71460.83</v>
      </c>
      <c r="D25" s="22">
        <f t="shared" ref="D25" si="5">SUM(D26+D28)</f>
        <v>52818.679999999993</v>
      </c>
      <c r="E25" s="22">
        <f t="shared" si="2"/>
        <v>73.912771514128778</v>
      </c>
      <c r="F25" s="56">
        <f t="shared" si="0"/>
        <v>-18642.150000000009</v>
      </c>
    </row>
    <row r="26" spans="1:6" ht="25.5" x14ac:dyDescent="0.25">
      <c r="A26" s="21" t="s">
        <v>45</v>
      </c>
      <c r="B26" s="28" t="s">
        <v>46</v>
      </c>
      <c r="C26" s="22">
        <f>SUM(C27)</f>
        <v>12131</v>
      </c>
      <c r="D26" s="22">
        <f t="shared" ref="D26" si="6">SUM(D27)</f>
        <v>8456.4599999999991</v>
      </c>
      <c r="E26" s="22">
        <f t="shared" si="2"/>
        <v>69.709504575055632</v>
      </c>
      <c r="F26" s="56">
        <f t="shared" si="0"/>
        <v>-3674.5400000000009</v>
      </c>
    </row>
    <row r="27" spans="1:6" ht="76.5" x14ac:dyDescent="0.25">
      <c r="A27" s="24" t="s">
        <v>47</v>
      </c>
      <c r="B27" s="25" t="s">
        <v>48</v>
      </c>
      <c r="C27" s="26">
        <v>12131</v>
      </c>
      <c r="D27" s="13">
        <v>8456.4599999999991</v>
      </c>
      <c r="E27" s="26">
        <f t="shared" si="2"/>
        <v>69.709504575055632</v>
      </c>
      <c r="F27" s="51">
        <f t="shared" si="0"/>
        <v>-3674.5400000000009</v>
      </c>
    </row>
    <row r="28" spans="1:6" x14ac:dyDescent="0.25">
      <c r="A28" s="15" t="s">
        <v>49</v>
      </c>
      <c r="B28" s="17" t="s">
        <v>50</v>
      </c>
      <c r="C28" s="23">
        <f>SUM(C29:C30)</f>
        <v>59329.83</v>
      </c>
      <c r="D28" s="23">
        <f>SUM(D29:D30)</f>
        <v>44362.219999999994</v>
      </c>
      <c r="E28" s="22">
        <f t="shared" si="2"/>
        <v>74.772201437287094</v>
      </c>
      <c r="F28" s="56">
        <f t="shared" si="0"/>
        <v>-14967.610000000008</v>
      </c>
    </row>
    <row r="29" spans="1:6" ht="63.75" x14ac:dyDescent="0.25">
      <c r="A29" s="24" t="s">
        <v>193</v>
      </c>
      <c r="B29" s="25" t="s">
        <v>194</v>
      </c>
      <c r="C29" s="26">
        <v>55002.83</v>
      </c>
      <c r="D29" s="13">
        <v>38813.769999999997</v>
      </c>
      <c r="E29" s="26">
        <f t="shared" si="2"/>
        <v>70.566859923389387</v>
      </c>
      <c r="F29" s="51">
        <f t="shared" si="0"/>
        <v>-16189.060000000005</v>
      </c>
    </row>
    <row r="30" spans="1:6" ht="57" customHeight="1" x14ac:dyDescent="0.25">
      <c r="A30" s="24" t="s">
        <v>196</v>
      </c>
      <c r="B30" s="25" t="s">
        <v>195</v>
      </c>
      <c r="C30" s="26">
        <v>4327</v>
      </c>
      <c r="D30" s="13">
        <v>5548.45</v>
      </c>
      <c r="E30" s="26">
        <f t="shared" si="2"/>
        <v>128.22856482551421</v>
      </c>
      <c r="F30" s="51">
        <f t="shared" si="0"/>
        <v>1221.4499999999998</v>
      </c>
    </row>
    <row r="31" spans="1:6" ht="25.5" x14ac:dyDescent="0.25">
      <c r="A31" s="21" t="s">
        <v>51</v>
      </c>
      <c r="B31" s="28" t="s">
        <v>52</v>
      </c>
      <c r="C31" s="22">
        <f>SUM(C32:C33)</f>
        <v>7433</v>
      </c>
      <c r="D31" s="22">
        <f>SUM(D32:D33)</f>
        <v>4435.0600000000004</v>
      </c>
      <c r="E31" s="22">
        <f t="shared" si="2"/>
        <v>59.66715996233016</v>
      </c>
      <c r="F31" s="56">
        <f t="shared" si="0"/>
        <v>-2997.9399999999996</v>
      </c>
    </row>
    <row r="32" spans="1:6" ht="76.5" x14ac:dyDescent="0.25">
      <c r="A32" s="24" t="s">
        <v>53</v>
      </c>
      <c r="B32" s="25" t="s">
        <v>54</v>
      </c>
      <c r="C32" s="26">
        <v>7433</v>
      </c>
      <c r="D32" s="13">
        <v>4385.0600000000004</v>
      </c>
      <c r="E32" s="26">
        <f t="shared" si="2"/>
        <v>58.994484057581069</v>
      </c>
      <c r="F32" s="51">
        <f t="shared" si="0"/>
        <v>-3047.9399999999996</v>
      </c>
    </row>
    <row r="33" spans="1:6" ht="51" x14ac:dyDescent="0.25">
      <c r="A33" s="24" t="s">
        <v>210</v>
      </c>
      <c r="B33" s="25" t="s">
        <v>211</v>
      </c>
      <c r="C33" s="26">
        <v>0</v>
      </c>
      <c r="D33" s="34">
        <v>50</v>
      </c>
      <c r="E33" s="26"/>
      <c r="F33" s="51">
        <f t="shared" si="0"/>
        <v>50</v>
      </c>
    </row>
    <row r="34" spans="1:6" ht="76.5" x14ac:dyDescent="0.25">
      <c r="A34" s="28" t="s">
        <v>55</v>
      </c>
      <c r="B34" s="28" t="s">
        <v>244</v>
      </c>
      <c r="C34" s="22">
        <f>SUM(C35)</f>
        <v>0</v>
      </c>
      <c r="D34" s="22">
        <f>SUM(D35)</f>
        <v>0.51</v>
      </c>
      <c r="E34" s="22"/>
      <c r="F34" s="56">
        <f t="shared" si="0"/>
        <v>0.51</v>
      </c>
    </row>
    <row r="35" spans="1:6" ht="66" customHeight="1" x14ac:dyDescent="0.25">
      <c r="A35" s="25" t="s">
        <v>56</v>
      </c>
      <c r="B35" s="25" t="s">
        <v>57</v>
      </c>
      <c r="C35" s="26">
        <v>0</v>
      </c>
      <c r="D35" s="13">
        <v>0.51</v>
      </c>
      <c r="E35" s="26"/>
      <c r="F35" s="51">
        <f t="shared" si="0"/>
        <v>0.51</v>
      </c>
    </row>
    <row r="36" spans="1:6" ht="89.25" x14ac:dyDescent="0.25">
      <c r="A36" s="21" t="s">
        <v>58</v>
      </c>
      <c r="B36" s="6" t="s">
        <v>59</v>
      </c>
      <c r="C36" s="22">
        <f>SUM(C37)</f>
        <v>36124</v>
      </c>
      <c r="D36" s="22">
        <f t="shared" ref="D36" si="7">SUM(D37)</f>
        <v>19514.93</v>
      </c>
      <c r="E36" s="22">
        <f t="shared" si="2"/>
        <v>54.022062894474587</v>
      </c>
      <c r="F36" s="56">
        <f t="shared" si="0"/>
        <v>-16609.07</v>
      </c>
    </row>
    <row r="37" spans="1:6" ht="165.75" x14ac:dyDescent="0.25">
      <c r="A37" s="21" t="s">
        <v>60</v>
      </c>
      <c r="B37" s="67" t="s">
        <v>61</v>
      </c>
      <c r="C37" s="22">
        <f>SUM(C38+C41+C42+C46)</f>
        <v>36124</v>
      </c>
      <c r="D37" s="22">
        <f>SUM(D38+D41+D42+D46)</f>
        <v>19514.93</v>
      </c>
      <c r="E37" s="22">
        <f t="shared" si="2"/>
        <v>54.022062894474587</v>
      </c>
      <c r="F37" s="56">
        <f t="shared" si="0"/>
        <v>-16609.07</v>
      </c>
    </row>
    <row r="38" spans="1:6" ht="146.25" customHeight="1" x14ac:dyDescent="0.25">
      <c r="A38" s="21" t="s">
        <v>62</v>
      </c>
      <c r="B38" s="28" t="s">
        <v>63</v>
      </c>
      <c r="C38" s="61">
        <f>SUM(C39:C40)</f>
        <v>26992</v>
      </c>
      <c r="D38" s="61">
        <f>SUM(D39:D40)</f>
        <v>13593.28</v>
      </c>
      <c r="E38" s="22">
        <f t="shared" si="2"/>
        <v>50.360403082394782</v>
      </c>
      <c r="F38" s="56">
        <f t="shared" si="0"/>
        <v>-13398.72</v>
      </c>
    </row>
    <row r="39" spans="1:6" ht="165.75" customHeight="1" x14ac:dyDescent="0.25">
      <c r="A39" s="24" t="s">
        <v>184</v>
      </c>
      <c r="B39" s="66" t="s">
        <v>189</v>
      </c>
      <c r="C39" s="26">
        <v>24412</v>
      </c>
      <c r="D39" s="34">
        <v>12670.83</v>
      </c>
      <c r="E39" s="26">
        <f t="shared" si="2"/>
        <v>51.904104538751433</v>
      </c>
      <c r="F39" s="51">
        <f t="shared" si="0"/>
        <v>-11741.17</v>
      </c>
    </row>
    <row r="40" spans="1:6" ht="178.5" x14ac:dyDescent="0.25">
      <c r="A40" s="24" t="s">
        <v>185</v>
      </c>
      <c r="B40" s="66" t="s">
        <v>190</v>
      </c>
      <c r="C40" s="26">
        <v>2580</v>
      </c>
      <c r="D40" s="34">
        <v>922.45</v>
      </c>
      <c r="E40" s="26">
        <f t="shared" si="2"/>
        <v>35.753875968992247</v>
      </c>
      <c r="F40" s="51">
        <f t="shared" si="0"/>
        <v>-1657.55</v>
      </c>
    </row>
    <row r="41" spans="1:6" ht="165.75" x14ac:dyDescent="0.25">
      <c r="A41" s="24" t="s">
        <v>186</v>
      </c>
      <c r="B41" s="35" t="s">
        <v>191</v>
      </c>
      <c r="C41" s="26">
        <v>22</v>
      </c>
      <c r="D41" s="34">
        <v>0</v>
      </c>
      <c r="E41" s="26">
        <f t="shared" si="2"/>
        <v>0</v>
      </c>
      <c r="F41" s="51">
        <f t="shared" si="0"/>
        <v>-22</v>
      </c>
    </row>
    <row r="42" spans="1:6" ht="64.5" x14ac:dyDescent="0.25">
      <c r="A42" s="21" t="s">
        <v>64</v>
      </c>
      <c r="B42" s="11" t="s">
        <v>65</v>
      </c>
      <c r="C42" s="22">
        <f>SUM(C43:C45)</f>
        <v>9110</v>
      </c>
      <c r="D42" s="22">
        <f t="shared" ref="D42" si="8">SUM(D43:D45)</f>
        <v>5894.25</v>
      </c>
      <c r="E42" s="22">
        <f t="shared" si="2"/>
        <v>64.700878155872672</v>
      </c>
      <c r="F42" s="56">
        <f t="shared" si="0"/>
        <v>-3215.75</v>
      </c>
    </row>
    <row r="43" spans="1:6" ht="153" x14ac:dyDescent="0.25">
      <c r="A43" s="24" t="s">
        <v>66</v>
      </c>
      <c r="B43" s="35" t="s">
        <v>197</v>
      </c>
      <c r="C43" s="26">
        <v>4129</v>
      </c>
      <c r="D43" s="13">
        <v>3925.91</v>
      </c>
      <c r="E43" s="26">
        <f t="shared" si="2"/>
        <v>95.08137563574715</v>
      </c>
      <c r="F43" s="51">
        <f t="shared" si="0"/>
        <v>-203.09000000000015</v>
      </c>
    </row>
    <row r="44" spans="1:6" ht="127.5" x14ac:dyDescent="0.25">
      <c r="A44" s="24" t="s">
        <v>67</v>
      </c>
      <c r="B44" s="66" t="s">
        <v>198</v>
      </c>
      <c r="C44" s="26">
        <v>3978</v>
      </c>
      <c r="D44" s="13">
        <v>1511.55</v>
      </c>
      <c r="E44" s="26">
        <f t="shared" si="2"/>
        <v>37.997737556561084</v>
      </c>
      <c r="F44" s="51">
        <f t="shared" si="0"/>
        <v>-2466.4499999999998</v>
      </c>
    </row>
    <row r="45" spans="1:6" ht="102" x14ac:dyDescent="0.25">
      <c r="A45" s="24" t="s">
        <v>68</v>
      </c>
      <c r="B45" s="35" t="s">
        <v>199</v>
      </c>
      <c r="C45" s="26">
        <v>1003</v>
      </c>
      <c r="D45" s="13">
        <v>456.79</v>
      </c>
      <c r="E45" s="26">
        <f t="shared" si="2"/>
        <v>45.542372881355931</v>
      </c>
      <c r="F45" s="51">
        <f t="shared" si="0"/>
        <v>-546.21</v>
      </c>
    </row>
    <row r="46" spans="1:6" ht="140.25" x14ac:dyDescent="0.25">
      <c r="A46" s="24" t="s">
        <v>306</v>
      </c>
      <c r="B46" s="35" t="s">
        <v>307</v>
      </c>
      <c r="C46" s="26"/>
      <c r="D46" s="13">
        <v>27.4</v>
      </c>
      <c r="E46" s="26"/>
      <c r="F46" s="51">
        <f t="shared" si="0"/>
        <v>27.4</v>
      </c>
    </row>
    <row r="47" spans="1:6" ht="51" x14ac:dyDescent="0.25">
      <c r="A47" s="21" t="s">
        <v>69</v>
      </c>
      <c r="B47" s="6" t="s">
        <v>70</v>
      </c>
      <c r="C47" s="22">
        <f>SUM(C48)</f>
        <v>954</v>
      </c>
      <c r="D47" s="22">
        <f t="shared" ref="D47" si="9">SUM(D48)</f>
        <v>828.66000000000008</v>
      </c>
      <c r="E47" s="22">
        <f t="shared" si="2"/>
        <v>86.861635220125805</v>
      </c>
      <c r="F47" s="56">
        <f t="shared" si="0"/>
        <v>-125.33999999999992</v>
      </c>
    </row>
    <row r="48" spans="1:6" ht="38.25" x14ac:dyDescent="0.25">
      <c r="A48" s="21" t="s">
        <v>71</v>
      </c>
      <c r="B48" s="28" t="s">
        <v>72</v>
      </c>
      <c r="C48" s="22">
        <f>SUM(C49:C52)</f>
        <v>954</v>
      </c>
      <c r="D48" s="22">
        <f>SUM(D49:D52)</f>
        <v>828.66000000000008</v>
      </c>
      <c r="E48" s="22">
        <f t="shared" si="2"/>
        <v>86.861635220125805</v>
      </c>
      <c r="F48" s="56">
        <f t="shared" si="0"/>
        <v>-125.33999999999992</v>
      </c>
    </row>
    <row r="49" spans="1:6" ht="51" x14ac:dyDescent="0.25">
      <c r="A49" s="24" t="s">
        <v>73</v>
      </c>
      <c r="B49" s="25" t="s">
        <v>74</v>
      </c>
      <c r="C49" s="7">
        <v>322</v>
      </c>
      <c r="D49" s="13">
        <v>286.04000000000002</v>
      </c>
      <c r="E49" s="26">
        <f t="shared" si="2"/>
        <v>88.832298136645974</v>
      </c>
      <c r="F49" s="51">
        <f t="shared" si="0"/>
        <v>-35.95999999999998</v>
      </c>
    </row>
    <row r="50" spans="1:6" ht="51" x14ac:dyDescent="0.25">
      <c r="A50" s="24" t="s">
        <v>75</v>
      </c>
      <c r="B50" s="25" t="s">
        <v>76</v>
      </c>
      <c r="C50" s="7">
        <v>34</v>
      </c>
      <c r="D50" s="13">
        <v>24.98</v>
      </c>
      <c r="E50" s="26">
        <f t="shared" si="2"/>
        <v>73.470588235294116</v>
      </c>
      <c r="F50" s="51">
        <f t="shared" si="0"/>
        <v>-9.02</v>
      </c>
    </row>
    <row r="51" spans="1:6" ht="27.75" customHeight="1" x14ac:dyDescent="0.25">
      <c r="A51" s="24" t="s">
        <v>77</v>
      </c>
      <c r="B51" s="25" t="s">
        <v>78</v>
      </c>
      <c r="C51" s="7">
        <v>51</v>
      </c>
      <c r="D51" s="13">
        <v>68.86</v>
      </c>
      <c r="E51" s="26">
        <f t="shared" si="2"/>
        <v>135.01960784313727</v>
      </c>
      <c r="F51" s="51">
        <f t="shared" si="0"/>
        <v>17.86</v>
      </c>
    </row>
    <row r="52" spans="1:6" ht="25.5" x14ac:dyDescent="0.25">
      <c r="A52" s="24" t="s">
        <v>79</v>
      </c>
      <c r="B52" s="25" t="s">
        <v>80</v>
      </c>
      <c r="C52" s="7">
        <v>547</v>
      </c>
      <c r="D52" s="13">
        <v>448.78</v>
      </c>
      <c r="E52" s="26">
        <f t="shared" si="2"/>
        <v>82.04387568555758</v>
      </c>
      <c r="F52" s="51">
        <f t="shared" si="0"/>
        <v>-98.220000000000027</v>
      </c>
    </row>
    <row r="53" spans="1:6" ht="51" x14ac:dyDescent="0.25">
      <c r="A53" s="21" t="s">
        <v>81</v>
      </c>
      <c r="B53" s="28" t="s">
        <v>82</v>
      </c>
      <c r="C53" s="22">
        <f>SUM(C54+C57)</f>
        <v>293.3</v>
      </c>
      <c r="D53" s="22">
        <f>SUM(D54+D57)</f>
        <v>468.94000000000005</v>
      </c>
      <c r="E53" s="22">
        <f t="shared" si="2"/>
        <v>159.88407773610641</v>
      </c>
      <c r="F53" s="56">
        <f t="shared" si="0"/>
        <v>175.64000000000004</v>
      </c>
    </row>
    <row r="54" spans="1:6" ht="25.5" x14ac:dyDescent="0.25">
      <c r="A54" s="21" t="s">
        <v>83</v>
      </c>
      <c r="B54" s="28" t="s">
        <v>84</v>
      </c>
      <c r="C54" s="22">
        <f>SUM(C55:C55)</f>
        <v>263.3</v>
      </c>
      <c r="D54" s="22">
        <f>SUM(D55:D55)</f>
        <v>261.91000000000003</v>
      </c>
      <c r="E54" s="22">
        <f t="shared" si="2"/>
        <v>99.472085074060018</v>
      </c>
      <c r="F54" s="56">
        <f t="shared" si="0"/>
        <v>-1.3899999999999864</v>
      </c>
    </row>
    <row r="55" spans="1:6" ht="25.5" x14ac:dyDescent="0.25">
      <c r="A55" s="21" t="s">
        <v>85</v>
      </c>
      <c r="B55" s="28" t="s">
        <v>86</v>
      </c>
      <c r="C55" s="22">
        <f>SUM(C56:C56)</f>
        <v>263.3</v>
      </c>
      <c r="D55" s="22">
        <f>SUM(D56:D56)</f>
        <v>261.91000000000003</v>
      </c>
      <c r="E55" s="22">
        <f t="shared" si="2"/>
        <v>99.472085074060018</v>
      </c>
      <c r="F55" s="56">
        <f t="shared" si="0"/>
        <v>-1.3899999999999864</v>
      </c>
    </row>
    <row r="56" spans="1:6" ht="76.5" x14ac:dyDescent="0.25">
      <c r="A56" s="24" t="s">
        <v>87</v>
      </c>
      <c r="B56" s="35" t="s">
        <v>200</v>
      </c>
      <c r="C56" s="26">
        <v>263.3</v>
      </c>
      <c r="D56" s="13">
        <v>261.91000000000003</v>
      </c>
      <c r="E56" s="26">
        <f t="shared" si="2"/>
        <v>99.472085074060018</v>
      </c>
      <c r="F56" s="51">
        <f t="shared" si="0"/>
        <v>-1.3899999999999864</v>
      </c>
    </row>
    <row r="57" spans="1:6" ht="25.5" x14ac:dyDescent="0.25">
      <c r="A57" s="21" t="s">
        <v>89</v>
      </c>
      <c r="B57" s="28" t="s">
        <v>90</v>
      </c>
      <c r="C57" s="22">
        <f>SUM(C58+C59)</f>
        <v>30</v>
      </c>
      <c r="D57" s="22">
        <f t="shared" ref="D57" si="10">SUM(D58+D59)</f>
        <v>207.03000000000003</v>
      </c>
      <c r="E57" s="22">
        <f t="shared" si="2"/>
        <v>690.10000000000014</v>
      </c>
      <c r="F57" s="56">
        <f t="shared" si="0"/>
        <v>177.03000000000003</v>
      </c>
    </row>
    <row r="58" spans="1:6" ht="63.75" x14ac:dyDescent="0.25">
      <c r="A58" s="24" t="s">
        <v>91</v>
      </c>
      <c r="B58" s="25" t="s">
        <v>245</v>
      </c>
      <c r="C58" s="26"/>
      <c r="D58" s="13">
        <v>17.329999999999998</v>
      </c>
      <c r="E58" s="22"/>
      <c r="F58" s="51">
        <f t="shared" si="0"/>
        <v>17.329999999999998</v>
      </c>
    </row>
    <row r="59" spans="1:6" ht="66.75" customHeight="1" x14ac:dyDescent="0.25">
      <c r="A59" s="21" t="s">
        <v>92</v>
      </c>
      <c r="B59" s="28" t="s">
        <v>93</v>
      </c>
      <c r="C59" s="22">
        <f>SUM(C60:C61)</f>
        <v>30</v>
      </c>
      <c r="D59" s="22">
        <f>SUM(D60:D61)</f>
        <v>189.70000000000002</v>
      </c>
      <c r="E59" s="22">
        <f t="shared" si="2"/>
        <v>632.33333333333337</v>
      </c>
      <c r="F59" s="56">
        <f t="shared" si="0"/>
        <v>159.70000000000002</v>
      </c>
    </row>
    <row r="60" spans="1:6" ht="63.75" x14ac:dyDescent="0.25">
      <c r="A60" s="24" t="s">
        <v>94</v>
      </c>
      <c r="B60" s="36" t="s">
        <v>201</v>
      </c>
      <c r="C60" s="26">
        <v>30</v>
      </c>
      <c r="D60" s="26">
        <v>189.15</v>
      </c>
      <c r="E60" s="26">
        <f t="shared" si="2"/>
        <v>630.5</v>
      </c>
      <c r="F60" s="51">
        <f t="shared" si="0"/>
        <v>159.15</v>
      </c>
    </row>
    <row r="61" spans="1:6" ht="63.75" x14ac:dyDescent="0.25">
      <c r="A61" s="24" t="s">
        <v>95</v>
      </c>
      <c r="B61" s="36" t="s">
        <v>201</v>
      </c>
      <c r="C61" s="26">
        <v>0</v>
      </c>
      <c r="D61" s="26">
        <v>0.55000000000000004</v>
      </c>
      <c r="E61" s="22"/>
      <c r="F61" s="51">
        <f t="shared" si="0"/>
        <v>0.55000000000000004</v>
      </c>
    </row>
    <row r="62" spans="1:6" ht="51" x14ac:dyDescent="0.25">
      <c r="A62" s="21" t="s">
        <v>96</v>
      </c>
      <c r="B62" s="28" t="s">
        <v>97</v>
      </c>
      <c r="C62" s="22">
        <f>SUM(C69+C66+C63+C65)</f>
        <v>5470</v>
      </c>
      <c r="D62" s="22">
        <f>SUM(D69+D66+D63+D65)</f>
        <v>3334.96</v>
      </c>
      <c r="E62" s="22">
        <f t="shared" si="2"/>
        <v>60.96819012797075</v>
      </c>
      <c r="F62" s="56">
        <f t="shared" si="0"/>
        <v>-2135.04</v>
      </c>
    </row>
    <row r="63" spans="1:6" x14ac:dyDescent="0.25">
      <c r="A63" s="24" t="s">
        <v>98</v>
      </c>
      <c r="B63" s="28" t="s">
        <v>99</v>
      </c>
      <c r="C63" s="22">
        <f>SUM(C64)</f>
        <v>65</v>
      </c>
      <c r="D63" s="22">
        <f t="shared" ref="D63" si="11">SUM(D64)</f>
        <v>107.5</v>
      </c>
      <c r="E63" s="22">
        <f t="shared" si="2"/>
        <v>165.38461538461539</v>
      </c>
      <c r="F63" s="56">
        <f t="shared" si="0"/>
        <v>42.5</v>
      </c>
    </row>
    <row r="64" spans="1:6" ht="38.25" x14ac:dyDescent="0.25">
      <c r="A64" s="24" t="s">
        <v>100</v>
      </c>
      <c r="B64" s="25" t="s">
        <v>101</v>
      </c>
      <c r="C64" s="26">
        <v>65</v>
      </c>
      <c r="D64" s="13">
        <v>107.5</v>
      </c>
      <c r="E64" s="26">
        <f t="shared" ref="E64:E154" si="12">SUM(D64*100/C64)</f>
        <v>165.38461538461539</v>
      </c>
      <c r="F64" s="51">
        <f t="shared" si="0"/>
        <v>42.5</v>
      </c>
    </row>
    <row r="65" spans="1:6" ht="153" x14ac:dyDescent="0.25">
      <c r="A65" s="24" t="s">
        <v>292</v>
      </c>
      <c r="B65" s="25" t="s">
        <v>293</v>
      </c>
      <c r="C65" s="26">
        <v>0</v>
      </c>
      <c r="D65" s="34">
        <v>13</v>
      </c>
      <c r="E65" s="26"/>
      <c r="F65" s="51">
        <f t="shared" si="0"/>
        <v>13</v>
      </c>
    </row>
    <row r="66" spans="1:6" ht="153" x14ac:dyDescent="0.25">
      <c r="A66" s="21" t="s">
        <v>187</v>
      </c>
      <c r="B66" s="68" t="s">
        <v>202</v>
      </c>
      <c r="C66" s="22">
        <f>SUM(C67:C68)</f>
        <v>4205</v>
      </c>
      <c r="D66" s="22">
        <f t="shared" ref="D66" si="13">SUM(D67:D68)</f>
        <v>1908.67</v>
      </c>
      <c r="E66" s="22">
        <f t="shared" si="12"/>
        <v>45.39048751486326</v>
      </c>
      <c r="F66" s="56">
        <f t="shared" ref="F66:F109" si="14">SUM(D66-C66)</f>
        <v>-2296.33</v>
      </c>
    </row>
    <row r="67" spans="1:6" ht="178.5" x14ac:dyDescent="0.25">
      <c r="A67" s="24" t="s">
        <v>102</v>
      </c>
      <c r="B67" s="37" t="s">
        <v>203</v>
      </c>
      <c r="C67" s="26">
        <v>4100</v>
      </c>
      <c r="D67" s="13">
        <v>1869.64</v>
      </c>
      <c r="E67" s="26">
        <f t="shared" si="12"/>
        <v>45.600975609756098</v>
      </c>
      <c r="F67" s="51">
        <f t="shared" si="14"/>
        <v>-2230.3599999999997</v>
      </c>
    </row>
    <row r="68" spans="1:6" ht="191.25" x14ac:dyDescent="0.25">
      <c r="A68" s="24" t="s">
        <v>103</v>
      </c>
      <c r="B68" s="37" t="s">
        <v>204</v>
      </c>
      <c r="C68" s="26">
        <v>105</v>
      </c>
      <c r="D68" s="13">
        <v>39.03</v>
      </c>
      <c r="E68" s="26">
        <f t="shared" si="12"/>
        <v>37.171428571428571</v>
      </c>
      <c r="F68" s="51">
        <f t="shared" si="14"/>
        <v>-65.97</v>
      </c>
    </row>
    <row r="69" spans="1:6" ht="63.75" x14ac:dyDescent="0.25">
      <c r="A69" s="21" t="s">
        <v>104</v>
      </c>
      <c r="B69" s="28" t="s">
        <v>105</v>
      </c>
      <c r="C69" s="22">
        <f>SUM(C70)</f>
        <v>1200</v>
      </c>
      <c r="D69" s="22">
        <f>SUM(D70)</f>
        <v>1305.79</v>
      </c>
      <c r="E69" s="22">
        <f t="shared" si="12"/>
        <v>108.81583333333333</v>
      </c>
      <c r="F69" s="56">
        <f t="shared" si="14"/>
        <v>105.78999999999996</v>
      </c>
    </row>
    <row r="70" spans="1:6" ht="79.5" customHeight="1" x14ac:dyDescent="0.25">
      <c r="A70" s="24" t="s">
        <v>106</v>
      </c>
      <c r="B70" s="25" t="s">
        <v>107</v>
      </c>
      <c r="C70" s="26">
        <v>1200</v>
      </c>
      <c r="D70" s="34">
        <v>1305.79</v>
      </c>
      <c r="E70" s="26">
        <f t="shared" si="12"/>
        <v>108.81583333333333</v>
      </c>
      <c r="F70" s="51">
        <f t="shared" si="14"/>
        <v>105.78999999999996</v>
      </c>
    </row>
    <row r="71" spans="1:6" ht="25.5" x14ac:dyDescent="0.25">
      <c r="A71" s="21" t="s">
        <v>108</v>
      </c>
      <c r="B71" s="28" t="s">
        <v>109</v>
      </c>
      <c r="C71" s="22">
        <f>SUM(C72+C73+C74+C75+C76+C78+C84+C85+C86+C87+C88+C89+C91+C92)</f>
        <v>3258</v>
      </c>
      <c r="D71" s="22">
        <f>SUM(D72+D73+D74+D75+D76+D78+D84+D85+D86+D87+D88+D89+D91+D92)</f>
        <v>3257.74</v>
      </c>
      <c r="E71" s="22">
        <f t="shared" si="12"/>
        <v>99.992019643953341</v>
      </c>
      <c r="F71" s="56">
        <f t="shared" si="14"/>
        <v>-0.26000000000021828</v>
      </c>
    </row>
    <row r="72" spans="1:6" ht="210" customHeight="1" x14ac:dyDescent="0.25">
      <c r="A72" s="24" t="s">
        <v>110</v>
      </c>
      <c r="B72" s="25" t="s">
        <v>246</v>
      </c>
      <c r="C72" s="26">
        <v>190</v>
      </c>
      <c r="D72" s="13">
        <v>55.48</v>
      </c>
      <c r="E72" s="26">
        <f t="shared" si="12"/>
        <v>29.2</v>
      </c>
      <c r="F72" s="51">
        <f t="shared" si="14"/>
        <v>-134.52000000000001</v>
      </c>
    </row>
    <row r="73" spans="1:6" ht="114.75" x14ac:dyDescent="0.25">
      <c r="A73" s="24" t="s">
        <v>111</v>
      </c>
      <c r="B73" s="25" t="s">
        <v>112</v>
      </c>
      <c r="C73" s="26">
        <v>20</v>
      </c>
      <c r="D73" s="13">
        <v>12.78</v>
      </c>
      <c r="E73" s="26">
        <f t="shared" si="12"/>
        <v>63.9</v>
      </c>
      <c r="F73" s="51">
        <f t="shared" si="14"/>
        <v>-7.2200000000000006</v>
      </c>
    </row>
    <row r="74" spans="1:6" ht="114.75" x14ac:dyDescent="0.25">
      <c r="A74" s="24" t="s">
        <v>113</v>
      </c>
      <c r="B74" s="25" t="s">
        <v>114</v>
      </c>
      <c r="C74" s="26">
        <v>100</v>
      </c>
      <c r="D74" s="34">
        <v>84</v>
      </c>
      <c r="E74" s="26">
        <f t="shared" si="12"/>
        <v>84</v>
      </c>
      <c r="F74" s="51">
        <f t="shared" si="14"/>
        <v>-16</v>
      </c>
    </row>
    <row r="75" spans="1:6" ht="123" customHeight="1" x14ac:dyDescent="0.25">
      <c r="A75" s="24" t="s">
        <v>116</v>
      </c>
      <c r="B75" s="38" t="s">
        <v>205</v>
      </c>
      <c r="C75" s="26">
        <v>50</v>
      </c>
      <c r="D75" s="34">
        <v>10</v>
      </c>
      <c r="E75" s="26">
        <f t="shared" si="12"/>
        <v>20</v>
      </c>
      <c r="F75" s="51">
        <f t="shared" si="14"/>
        <v>-40</v>
      </c>
    </row>
    <row r="76" spans="1:6" ht="102" x14ac:dyDescent="0.25">
      <c r="A76" s="21" t="s">
        <v>117</v>
      </c>
      <c r="B76" s="28" t="s">
        <v>118</v>
      </c>
      <c r="C76" s="22">
        <f>SUM(C77)</f>
        <v>2</v>
      </c>
      <c r="D76" s="22">
        <f>SUM(D77)</f>
        <v>0</v>
      </c>
      <c r="E76" s="22">
        <f t="shared" si="12"/>
        <v>0</v>
      </c>
      <c r="F76" s="56">
        <f t="shared" si="14"/>
        <v>-2</v>
      </c>
    </row>
    <row r="77" spans="1:6" ht="91.5" customHeight="1" x14ac:dyDescent="0.25">
      <c r="A77" s="24" t="s">
        <v>119</v>
      </c>
      <c r="B77" s="25" t="s">
        <v>118</v>
      </c>
      <c r="C77" s="7">
        <v>2</v>
      </c>
      <c r="D77" s="34"/>
      <c r="E77" s="26">
        <f t="shared" si="12"/>
        <v>0</v>
      </c>
      <c r="F77" s="51">
        <f t="shared" si="14"/>
        <v>-2</v>
      </c>
    </row>
    <row r="78" spans="1:6" ht="207.75" customHeight="1" x14ac:dyDescent="0.25">
      <c r="A78" s="21" t="s">
        <v>208</v>
      </c>
      <c r="B78" s="12" t="s">
        <v>207</v>
      </c>
      <c r="C78" s="18">
        <f>SUM(+C79+C82)</f>
        <v>152</v>
      </c>
      <c r="D78" s="18">
        <f>SUM(+D79+D82)</f>
        <v>145.4</v>
      </c>
      <c r="E78" s="22">
        <f t="shared" si="12"/>
        <v>95.65789473684211</v>
      </c>
      <c r="F78" s="56">
        <f t="shared" si="14"/>
        <v>-6.5999999999999943</v>
      </c>
    </row>
    <row r="79" spans="1:6" ht="54.75" customHeight="1" x14ac:dyDescent="0.25">
      <c r="A79" s="32" t="s">
        <v>269</v>
      </c>
      <c r="B79" s="86" t="s">
        <v>206</v>
      </c>
      <c r="C79" s="87">
        <f>SUM(C80:C81)</f>
        <v>5</v>
      </c>
      <c r="D79" s="87">
        <f>SUM(D80:D81)</f>
        <v>12.5</v>
      </c>
      <c r="E79" s="87">
        <f>SUM(E80:E81)</f>
        <v>220</v>
      </c>
      <c r="F79" s="56">
        <f t="shared" si="14"/>
        <v>7.5</v>
      </c>
    </row>
    <row r="80" spans="1:6" ht="51" x14ac:dyDescent="0.25">
      <c r="A80" s="24" t="s">
        <v>261</v>
      </c>
      <c r="B80" s="37" t="s">
        <v>206</v>
      </c>
      <c r="C80" s="7">
        <v>0</v>
      </c>
      <c r="D80" s="7">
        <v>1.5</v>
      </c>
      <c r="E80" s="22"/>
      <c r="F80" s="51">
        <f t="shared" si="14"/>
        <v>1.5</v>
      </c>
    </row>
    <row r="81" spans="1:6" ht="51" x14ac:dyDescent="0.25">
      <c r="A81" s="24" t="s">
        <v>188</v>
      </c>
      <c r="B81" s="37" t="s">
        <v>206</v>
      </c>
      <c r="C81" s="7">
        <v>5</v>
      </c>
      <c r="D81" s="7">
        <v>11</v>
      </c>
      <c r="E81" s="26">
        <f t="shared" si="12"/>
        <v>220</v>
      </c>
      <c r="F81" s="51">
        <f t="shared" si="14"/>
        <v>6</v>
      </c>
    </row>
    <row r="82" spans="1:6" ht="54" x14ac:dyDescent="0.25">
      <c r="A82" s="32" t="s">
        <v>271</v>
      </c>
      <c r="B82" s="88" t="s">
        <v>121</v>
      </c>
      <c r="C82" s="87">
        <f>SUM(C83)</f>
        <v>147</v>
      </c>
      <c r="D82" s="87">
        <f>SUM(D83)</f>
        <v>132.9</v>
      </c>
      <c r="E82" s="50">
        <f t="shared" si="12"/>
        <v>90.408163265306129</v>
      </c>
      <c r="F82" s="56">
        <f t="shared" si="14"/>
        <v>-14.099999999999994</v>
      </c>
    </row>
    <row r="83" spans="1:6" ht="38.25" x14ac:dyDescent="0.25">
      <c r="A83" s="24" t="s">
        <v>120</v>
      </c>
      <c r="B83" s="25" t="s">
        <v>121</v>
      </c>
      <c r="C83" s="26">
        <v>147</v>
      </c>
      <c r="D83" s="34">
        <v>132.9</v>
      </c>
      <c r="E83" s="26">
        <f t="shared" si="12"/>
        <v>90.408163265306129</v>
      </c>
      <c r="F83" s="51">
        <f t="shared" si="14"/>
        <v>-14.099999999999994</v>
      </c>
    </row>
    <row r="84" spans="1:6" ht="102" x14ac:dyDescent="0.25">
      <c r="A84" s="24" t="s">
        <v>122</v>
      </c>
      <c r="B84" s="25" t="s">
        <v>123</v>
      </c>
      <c r="C84" s="26">
        <v>730</v>
      </c>
      <c r="D84" s="34">
        <v>796.5</v>
      </c>
      <c r="E84" s="26">
        <f t="shared" si="12"/>
        <v>109.10958904109589</v>
      </c>
      <c r="F84" s="51">
        <f t="shared" si="14"/>
        <v>66.5</v>
      </c>
    </row>
    <row r="85" spans="1:6" ht="42.75" customHeight="1" x14ac:dyDescent="0.25">
      <c r="A85" s="24" t="s">
        <v>242</v>
      </c>
      <c r="B85" s="24" t="s">
        <v>243</v>
      </c>
      <c r="C85" s="26">
        <v>0</v>
      </c>
      <c r="D85" s="34">
        <v>38.369999999999997</v>
      </c>
      <c r="E85" s="26"/>
      <c r="F85" s="51"/>
    </row>
    <row r="86" spans="1:6" ht="89.25" x14ac:dyDescent="0.25">
      <c r="A86" s="24" t="s">
        <v>289</v>
      </c>
      <c r="B86" s="25" t="s">
        <v>290</v>
      </c>
      <c r="C86" s="26">
        <v>0</v>
      </c>
      <c r="D86" s="34">
        <v>25.71</v>
      </c>
      <c r="E86" s="26"/>
      <c r="F86" s="51">
        <f t="shared" si="14"/>
        <v>25.71</v>
      </c>
    </row>
    <row r="87" spans="1:6" ht="76.5" x14ac:dyDescent="0.25">
      <c r="A87" s="24" t="s">
        <v>248</v>
      </c>
      <c r="B87" s="25" t="s">
        <v>124</v>
      </c>
      <c r="C87" s="26">
        <v>2</v>
      </c>
      <c r="D87" s="13">
        <v>1.72</v>
      </c>
      <c r="E87" s="26">
        <f t="shared" si="12"/>
        <v>86</v>
      </c>
      <c r="F87" s="51">
        <f t="shared" si="14"/>
        <v>-0.28000000000000003</v>
      </c>
    </row>
    <row r="88" spans="1:6" ht="140.25" x14ac:dyDescent="0.25">
      <c r="A88" s="24" t="s">
        <v>125</v>
      </c>
      <c r="B88" s="25" t="s">
        <v>126</v>
      </c>
      <c r="C88" s="26">
        <v>25</v>
      </c>
      <c r="D88" s="13">
        <v>0</v>
      </c>
      <c r="E88" s="26">
        <f t="shared" si="12"/>
        <v>0</v>
      </c>
      <c r="F88" s="51">
        <f t="shared" si="14"/>
        <v>-25</v>
      </c>
    </row>
    <row r="89" spans="1:6" ht="162" x14ac:dyDescent="0.25">
      <c r="A89" s="32" t="s">
        <v>249</v>
      </c>
      <c r="B89" s="88" t="s">
        <v>272</v>
      </c>
      <c r="C89" s="50">
        <f>SUM(C90:C90)</f>
        <v>53</v>
      </c>
      <c r="D89" s="50">
        <f>SUM(D90:D90)</f>
        <v>95.8</v>
      </c>
      <c r="E89" s="50">
        <f t="shared" si="12"/>
        <v>180.75471698113208</v>
      </c>
      <c r="F89" s="56">
        <f t="shared" si="14"/>
        <v>42.8</v>
      </c>
    </row>
    <row r="90" spans="1:6" ht="140.25" x14ac:dyDescent="0.25">
      <c r="A90" s="24" t="s">
        <v>128</v>
      </c>
      <c r="B90" s="25" t="s">
        <v>272</v>
      </c>
      <c r="C90" s="26">
        <v>53</v>
      </c>
      <c r="D90" s="34">
        <v>95.8</v>
      </c>
      <c r="E90" s="26">
        <f t="shared" si="12"/>
        <v>180.75471698113208</v>
      </c>
      <c r="F90" s="51">
        <f t="shared" si="14"/>
        <v>42.8</v>
      </c>
    </row>
    <row r="91" spans="1:6" ht="93" customHeight="1" x14ac:dyDescent="0.25">
      <c r="A91" s="24" t="s">
        <v>129</v>
      </c>
      <c r="B91" s="25" t="s">
        <v>130</v>
      </c>
      <c r="C91" s="26">
        <v>105</v>
      </c>
      <c r="D91" s="34">
        <v>18.28</v>
      </c>
      <c r="E91" s="26">
        <f t="shared" si="12"/>
        <v>17.409523809523808</v>
      </c>
      <c r="F91" s="51">
        <f t="shared" si="14"/>
        <v>-86.72</v>
      </c>
    </row>
    <row r="92" spans="1:6" ht="76.5" x14ac:dyDescent="0.25">
      <c r="A92" s="21" t="s">
        <v>131</v>
      </c>
      <c r="B92" s="28" t="s">
        <v>132</v>
      </c>
      <c r="C92" s="22">
        <f>SUM(C95:C105)</f>
        <v>1829</v>
      </c>
      <c r="D92" s="22">
        <f>SUM(D95:D105)</f>
        <v>1973.7</v>
      </c>
      <c r="E92" s="22">
        <f t="shared" si="12"/>
        <v>107.9114270092947</v>
      </c>
      <c r="F92" s="56">
        <f t="shared" si="14"/>
        <v>144.70000000000005</v>
      </c>
    </row>
    <row r="93" spans="1:6" ht="25.5" x14ac:dyDescent="0.25">
      <c r="A93" s="24"/>
      <c r="B93" s="25" t="s">
        <v>133</v>
      </c>
      <c r="C93" s="26"/>
      <c r="D93" s="13"/>
      <c r="E93" s="26"/>
      <c r="F93" s="51"/>
    </row>
    <row r="94" spans="1:6" x14ac:dyDescent="0.25">
      <c r="A94" s="24" t="s">
        <v>308</v>
      </c>
      <c r="B94" s="25"/>
      <c r="C94" s="26">
        <v>0</v>
      </c>
      <c r="D94" s="34">
        <v>0</v>
      </c>
      <c r="E94" s="26"/>
      <c r="F94" s="51">
        <f t="shared" si="14"/>
        <v>0</v>
      </c>
    </row>
    <row r="95" spans="1:6" x14ac:dyDescent="0.25">
      <c r="A95" s="24" t="s">
        <v>273</v>
      </c>
      <c r="B95" s="25"/>
      <c r="C95" s="26">
        <v>0</v>
      </c>
      <c r="D95" s="34">
        <v>36</v>
      </c>
      <c r="E95" s="26"/>
      <c r="F95" s="51">
        <f t="shared" si="14"/>
        <v>36</v>
      </c>
    </row>
    <row r="96" spans="1:6" x14ac:dyDescent="0.25">
      <c r="A96" s="24" t="s">
        <v>274</v>
      </c>
      <c r="B96" s="25"/>
      <c r="C96" s="26">
        <v>0</v>
      </c>
      <c r="D96" s="34">
        <v>0</v>
      </c>
      <c r="E96" s="26"/>
      <c r="F96" s="51">
        <f t="shared" si="14"/>
        <v>0</v>
      </c>
    </row>
    <row r="97" spans="1:6" x14ac:dyDescent="0.25">
      <c r="A97" s="24" t="s">
        <v>134</v>
      </c>
      <c r="B97" s="25"/>
      <c r="C97" s="26">
        <v>60</v>
      </c>
      <c r="D97" s="34">
        <v>42.46</v>
      </c>
      <c r="E97" s="26">
        <f t="shared" si="12"/>
        <v>70.766666666666666</v>
      </c>
      <c r="F97" s="51">
        <f t="shared" si="14"/>
        <v>-17.54</v>
      </c>
    </row>
    <row r="98" spans="1:6" x14ac:dyDescent="0.25">
      <c r="A98" s="24" t="s">
        <v>135</v>
      </c>
      <c r="B98" s="25"/>
      <c r="C98" s="26">
        <v>18</v>
      </c>
      <c r="D98" s="34">
        <v>506.45</v>
      </c>
      <c r="E98" s="26">
        <f t="shared" si="12"/>
        <v>2813.6111111111113</v>
      </c>
      <c r="F98" s="51">
        <f t="shared" si="14"/>
        <v>488.45</v>
      </c>
    </row>
    <row r="99" spans="1:6" x14ac:dyDescent="0.25">
      <c r="A99" s="24" t="s">
        <v>309</v>
      </c>
      <c r="B99" s="25"/>
      <c r="C99" s="26">
        <v>0</v>
      </c>
      <c r="D99" s="34">
        <v>0</v>
      </c>
      <c r="E99" s="26"/>
      <c r="F99" s="51">
        <f t="shared" si="14"/>
        <v>0</v>
      </c>
    </row>
    <row r="100" spans="1:6" x14ac:dyDescent="0.25">
      <c r="A100" s="24" t="s">
        <v>241</v>
      </c>
      <c r="B100" s="25"/>
      <c r="C100" s="26">
        <v>0</v>
      </c>
      <c r="D100" s="34">
        <v>45.5</v>
      </c>
      <c r="E100" s="26"/>
      <c r="F100" s="51">
        <f t="shared" si="14"/>
        <v>45.5</v>
      </c>
    </row>
    <row r="101" spans="1:6" x14ac:dyDescent="0.25">
      <c r="A101" s="24" t="s">
        <v>136</v>
      </c>
      <c r="B101" s="25"/>
      <c r="C101" s="26">
        <v>55</v>
      </c>
      <c r="D101" s="34">
        <v>229.8</v>
      </c>
      <c r="E101" s="26">
        <f t="shared" si="12"/>
        <v>417.81818181818181</v>
      </c>
      <c r="F101" s="51">
        <f t="shared" si="14"/>
        <v>174.8</v>
      </c>
    </row>
    <row r="102" spans="1:6" x14ac:dyDescent="0.25">
      <c r="A102" s="24" t="s">
        <v>212</v>
      </c>
      <c r="B102" s="25"/>
      <c r="C102" s="26">
        <v>0</v>
      </c>
      <c r="D102" s="34">
        <v>2.5</v>
      </c>
      <c r="E102" s="26"/>
      <c r="F102" s="51">
        <f t="shared" si="14"/>
        <v>2.5</v>
      </c>
    </row>
    <row r="103" spans="1:6" x14ac:dyDescent="0.25">
      <c r="A103" s="24" t="s">
        <v>137</v>
      </c>
      <c r="B103" s="25"/>
      <c r="C103" s="26">
        <v>1696</v>
      </c>
      <c r="D103" s="13">
        <v>1086.8399999999999</v>
      </c>
      <c r="E103" s="26">
        <f t="shared" si="12"/>
        <v>64.082547169811306</v>
      </c>
      <c r="F103" s="51">
        <f t="shared" si="14"/>
        <v>-609.16000000000008</v>
      </c>
    </row>
    <row r="104" spans="1:6" x14ac:dyDescent="0.25">
      <c r="A104" s="24" t="s">
        <v>213</v>
      </c>
      <c r="B104" s="25"/>
      <c r="C104" s="26">
        <v>0</v>
      </c>
      <c r="D104" s="34">
        <v>14.15</v>
      </c>
      <c r="E104" s="26"/>
      <c r="F104" s="51">
        <f t="shared" si="14"/>
        <v>14.15</v>
      </c>
    </row>
    <row r="105" spans="1:6" x14ac:dyDescent="0.25">
      <c r="A105" s="24" t="s">
        <v>319</v>
      </c>
      <c r="B105" s="25"/>
      <c r="C105" s="26">
        <v>0</v>
      </c>
      <c r="D105" s="34">
        <v>10</v>
      </c>
      <c r="E105" s="26"/>
      <c r="F105" s="51">
        <f t="shared" si="14"/>
        <v>10</v>
      </c>
    </row>
    <row r="106" spans="1:6" ht="25.5" x14ac:dyDescent="0.25">
      <c r="A106" s="28" t="s">
        <v>138</v>
      </c>
      <c r="B106" s="28" t="s">
        <v>139</v>
      </c>
      <c r="C106" s="22">
        <f>SUM(C111+C107)</f>
        <v>0</v>
      </c>
      <c r="D106" s="22">
        <f>SUM(D111+D107)</f>
        <v>0</v>
      </c>
      <c r="E106" s="26"/>
      <c r="F106" s="56">
        <f t="shared" si="14"/>
        <v>0</v>
      </c>
    </row>
    <row r="107" spans="1:6" x14ac:dyDescent="0.25">
      <c r="A107" s="25" t="s">
        <v>140</v>
      </c>
      <c r="B107" s="25" t="s">
        <v>141</v>
      </c>
      <c r="C107" s="26">
        <f>SUM(C108:C110)</f>
        <v>0</v>
      </c>
      <c r="D107" s="26">
        <f>SUM(D108:D110)</f>
        <v>0</v>
      </c>
      <c r="E107" s="26"/>
      <c r="F107" s="51">
        <f t="shared" si="14"/>
        <v>0</v>
      </c>
    </row>
    <row r="108" spans="1:6" x14ac:dyDescent="0.25">
      <c r="A108" s="25" t="s">
        <v>142</v>
      </c>
      <c r="B108" s="25" t="s">
        <v>141</v>
      </c>
      <c r="C108" s="26">
        <v>0</v>
      </c>
      <c r="D108" s="34">
        <v>0</v>
      </c>
      <c r="E108" s="26"/>
      <c r="F108" s="51">
        <f t="shared" si="14"/>
        <v>0</v>
      </c>
    </row>
    <row r="109" spans="1:6" x14ac:dyDescent="0.25">
      <c r="A109" s="25" t="s">
        <v>143</v>
      </c>
      <c r="B109" s="25" t="s">
        <v>141</v>
      </c>
      <c r="C109" s="26">
        <v>0</v>
      </c>
      <c r="D109" s="34">
        <v>0</v>
      </c>
      <c r="E109" s="26"/>
      <c r="F109" s="51">
        <f t="shared" si="14"/>
        <v>0</v>
      </c>
    </row>
    <row r="110" spans="1:6" x14ac:dyDescent="0.25">
      <c r="A110" s="25" t="s">
        <v>146</v>
      </c>
      <c r="B110" s="25" t="s">
        <v>141</v>
      </c>
      <c r="C110" s="26">
        <v>0</v>
      </c>
      <c r="D110" s="34">
        <v>0</v>
      </c>
      <c r="E110" s="26"/>
      <c r="F110" s="51">
        <f t="shared" ref="F110:F168" si="15">SUM(D110-C110)</f>
        <v>0</v>
      </c>
    </row>
    <row r="111" spans="1:6" ht="25.5" x14ac:dyDescent="0.25">
      <c r="A111" s="9" t="s">
        <v>147</v>
      </c>
      <c r="B111" s="9" t="s">
        <v>148</v>
      </c>
      <c r="C111" s="8">
        <v>0</v>
      </c>
      <c r="D111" s="34">
        <v>0</v>
      </c>
      <c r="E111" s="26"/>
      <c r="F111" s="51">
        <f t="shared" si="15"/>
        <v>0</v>
      </c>
    </row>
    <row r="112" spans="1:6" ht="26.25" x14ac:dyDescent="0.25">
      <c r="A112" s="62" t="s">
        <v>149</v>
      </c>
      <c r="B112" s="74" t="s">
        <v>150</v>
      </c>
      <c r="C112" s="29">
        <f>SUM(C113+C167+C169+C171)</f>
        <v>751793.59</v>
      </c>
      <c r="D112" s="29">
        <f>SUM(D113+D167+D169+D171)</f>
        <v>523364.49090000009</v>
      </c>
      <c r="E112" s="22">
        <f t="shared" si="12"/>
        <v>69.615450019998192</v>
      </c>
      <c r="F112" s="56">
        <f t="shared" si="15"/>
        <v>-228429.09909999988</v>
      </c>
    </row>
    <row r="113" spans="1:6" ht="51" x14ac:dyDescent="0.25">
      <c r="A113" s="24" t="s">
        <v>151</v>
      </c>
      <c r="B113" s="21" t="s">
        <v>152</v>
      </c>
      <c r="C113" s="23">
        <f>SUM(C114+C116+C141+C154)</f>
        <v>751293.59</v>
      </c>
      <c r="D113" s="23">
        <f>SUM(D114+D116+D141+D154)</f>
        <v>525394.08698000002</v>
      </c>
      <c r="E113" s="22">
        <f t="shared" si="12"/>
        <v>69.931927274928569</v>
      </c>
      <c r="F113" s="56">
        <f t="shared" si="15"/>
        <v>-225899.50301999995</v>
      </c>
    </row>
    <row r="114" spans="1:6" x14ac:dyDescent="0.25">
      <c r="A114" s="30" t="s">
        <v>153</v>
      </c>
      <c r="B114" s="21" t="s">
        <v>154</v>
      </c>
      <c r="C114" s="31">
        <f>SUM(C115)</f>
        <v>7452</v>
      </c>
      <c r="D114" s="31">
        <f>SUM(D115)</f>
        <v>5589</v>
      </c>
      <c r="E114" s="22">
        <f t="shared" si="12"/>
        <v>75</v>
      </c>
      <c r="F114" s="56">
        <f t="shared" si="15"/>
        <v>-1863</v>
      </c>
    </row>
    <row r="115" spans="1:6" ht="38.25" x14ac:dyDescent="0.25">
      <c r="A115" s="20" t="s">
        <v>155</v>
      </c>
      <c r="B115" s="24" t="s">
        <v>156</v>
      </c>
      <c r="C115" s="27">
        <v>7452</v>
      </c>
      <c r="D115" s="102">
        <v>5589</v>
      </c>
      <c r="E115" s="26">
        <f t="shared" si="12"/>
        <v>75</v>
      </c>
      <c r="F115" s="51">
        <f t="shared" si="15"/>
        <v>-1863</v>
      </c>
    </row>
    <row r="116" spans="1:6" x14ac:dyDescent="0.25">
      <c r="A116" s="30" t="s">
        <v>157</v>
      </c>
      <c r="B116" s="21" t="s">
        <v>158</v>
      </c>
      <c r="C116" s="22">
        <f>SUM(C117+C120+C124+C125+C126+C127+C123+C118+C119)</f>
        <v>338465.6</v>
      </c>
      <c r="D116" s="22">
        <f>SUM(D117+D120+D124+D125+D126+D127+D123+D118)</f>
        <v>238516.53821</v>
      </c>
      <c r="E116" s="22">
        <f t="shared" si="12"/>
        <v>70.469949740830387</v>
      </c>
      <c r="F116" s="56">
        <f t="shared" si="15"/>
        <v>-99949.061789999978</v>
      </c>
    </row>
    <row r="117" spans="1:6" ht="80.25" customHeight="1" x14ac:dyDescent="0.25">
      <c r="A117" s="20" t="s">
        <v>250</v>
      </c>
      <c r="B117" s="24" t="s">
        <v>251</v>
      </c>
      <c r="C117" s="26">
        <v>591.70000000000005</v>
      </c>
      <c r="D117" s="26">
        <v>591.70000000000005</v>
      </c>
      <c r="E117" s="26">
        <f t="shared" si="12"/>
        <v>100</v>
      </c>
      <c r="F117" s="51">
        <f t="shared" si="15"/>
        <v>0</v>
      </c>
    </row>
    <row r="118" spans="1:6" ht="131.25" customHeight="1" x14ac:dyDescent="0.25">
      <c r="A118" s="20" t="s">
        <v>320</v>
      </c>
      <c r="B118" s="24" t="s">
        <v>321</v>
      </c>
      <c r="C118" s="26">
        <v>698</v>
      </c>
      <c r="D118" s="26"/>
      <c r="E118" s="26">
        <f t="shared" si="12"/>
        <v>0</v>
      </c>
      <c r="F118" s="51">
        <f t="shared" si="15"/>
        <v>-698</v>
      </c>
    </row>
    <row r="119" spans="1:6" ht="191.25" x14ac:dyDescent="0.25">
      <c r="A119" s="20" t="s">
        <v>324</v>
      </c>
      <c r="B119" s="46" t="s">
        <v>325</v>
      </c>
      <c r="C119" s="26">
        <v>997.2</v>
      </c>
      <c r="D119" s="22"/>
      <c r="E119" s="26">
        <f>SUM(D119*100/C119)</f>
        <v>0</v>
      </c>
      <c r="F119" s="51">
        <f>SUM(D119-C119)</f>
        <v>-997.2</v>
      </c>
    </row>
    <row r="120" spans="1:6" ht="76.5" x14ac:dyDescent="0.25">
      <c r="A120" s="30" t="s">
        <v>259</v>
      </c>
      <c r="B120" s="21" t="s">
        <v>260</v>
      </c>
      <c r="C120" s="22">
        <f>SUM(C121+C122)</f>
        <v>22924.1</v>
      </c>
      <c r="D120" s="22">
        <f>SUM(D121+D122)</f>
        <v>12306.427</v>
      </c>
      <c r="E120" s="22">
        <f t="shared" si="12"/>
        <v>53.683359433958152</v>
      </c>
      <c r="F120" s="56">
        <f t="shared" si="15"/>
        <v>-10617.672999999999</v>
      </c>
    </row>
    <row r="121" spans="1:6" ht="57" customHeight="1" x14ac:dyDescent="0.25">
      <c r="A121" s="20" t="s">
        <v>252</v>
      </c>
      <c r="B121" s="63" t="s">
        <v>253</v>
      </c>
      <c r="C121" s="26">
        <v>12879</v>
      </c>
      <c r="D121" s="26">
        <v>5000</v>
      </c>
      <c r="E121" s="26">
        <f t="shared" si="12"/>
        <v>38.822889975929812</v>
      </c>
      <c r="F121" s="51">
        <f t="shared" si="15"/>
        <v>-7879</v>
      </c>
    </row>
    <row r="122" spans="1:6" ht="77.25" customHeight="1" x14ac:dyDescent="0.25">
      <c r="A122" s="20" t="s">
        <v>252</v>
      </c>
      <c r="B122" s="47" t="s">
        <v>281</v>
      </c>
      <c r="C122" s="26">
        <v>10045.1</v>
      </c>
      <c r="D122" s="103">
        <v>7306.4269999999997</v>
      </c>
      <c r="E122" s="26">
        <f t="shared" si="12"/>
        <v>72.736229604483768</v>
      </c>
      <c r="F122" s="51">
        <f t="shared" si="15"/>
        <v>-2738.6730000000007</v>
      </c>
    </row>
    <row r="123" spans="1:6" ht="78.75" customHeight="1" x14ac:dyDescent="0.25">
      <c r="A123" s="44" t="s">
        <v>294</v>
      </c>
      <c r="B123" s="81" t="s">
        <v>295</v>
      </c>
      <c r="C123" s="26">
        <v>953</v>
      </c>
      <c r="D123" s="26">
        <v>953</v>
      </c>
      <c r="E123" s="26">
        <f t="shared" si="12"/>
        <v>100</v>
      </c>
      <c r="F123" s="51">
        <f t="shared" si="15"/>
        <v>0</v>
      </c>
    </row>
    <row r="124" spans="1:6" ht="140.25" x14ac:dyDescent="0.25">
      <c r="A124" s="44" t="s">
        <v>224</v>
      </c>
      <c r="B124" s="64" t="s">
        <v>226</v>
      </c>
      <c r="C124" s="26">
        <v>8523.2000000000007</v>
      </c>
      <c r="D124" s="94">
        <v>2556.94643</v>
      </c>
      <c r="E124" s="26">
        <f t="shared" si="12"/>
        <v>29.99984078749765</v>
      </c>
      <c r="F124" s="51">
        <f t="shared" si="15"/>
        <v>-5966.2535700000008</v>
      </c>
    </row>
    <row r="125" spans="1:6" ht="93" customHeight="1" x14ac:dyDescent="0.25">
      <c r="A125" s="44" t="s">
        <v>225</v>
      </c>
      <c r="B125" s="64" t="s">
        <v>227</v>
      </c>
      <c r="C125" s="26">
        <v>12544.8</v>
      </c>
      <c r="D125" s="94">
        <v>3763.4385400000001</v>
      </c>
      <c r="E125" s="26">
        <f t="shared" si="12"/>
        <v>29.999988361711626</v>
      </c>
      <c r="F125" s="51">
        <f t="shared" si="15"/>
        <v>-8781.3614600000001</v>
      </c>
    </row>
    <row r="126" spans="1:6" ht="96" customHeight="1" x14ac:dyDescent="0.25">
      <c r="A126" s="20" t="s">
        <v>283</v>
      </c>
      <c r="B126" s="24" t="s">
        <v>284</v>
      </c>
      <c r="C126" s="26">
        <v>545.5</v>
      </c>
      <c r="D126" s="103">
        <f>272.716+272.715</f>
        <v>545.43100000000004</v>
      </c>
      <c r="E126" s="26">
        <f t="shared" si="12"/>
        <v>99.987351054078843</v>
      </c>
      <c r="F126" s="56">
        <f t="shared" si="15"/>
        <v>-6.8999999999959982E-2</v>
      </c>
    </row>
    <row r="127" spans="1:6" ht="40.5" x14ac:dyDescent="0.25">
      <c r="A127" s="30" t="s">
        <v>159</v>
      </c>
      <c r="B127" s="32" t="s">
        <v>160</v>
      </c>
      <c r="C127" s="22">
        <f>SUM(C128+C134+C140)</f>
        <v>290688.09999999998</v>
      </c>
      <c r="D127" s="22">
        <f>SUM(D134+D128+D140)</f>
        <v>217799.59524</v>
      </c>
      <c r="E127" s="22">
        <f t="shared" si="12"/>
        <v>74.925528509767005</v>
      </c>
      <c r="F127" s="56">
        <f t="shared" si="15"/>
        <v>-72888.504759999982</v>
      </c>
    </row>
    <row r="128" spans="1:6" x14ac:dyDescent="0.25">
      <c r="A128" s="20" t="s">
        <v>228</v>
      </c>
      <c r="B128" s="65"/>
      <c r="C128" s="22">
        <f>SUM(C129:C133)</f>
        <v>1661.2</v>
      </c>
      <c r="D128" s="96">
        <f>SUM(D129:D133)</f>
        <v>502.87524000000008</v>
      </c>
      <c r="E128" s="22">
        <f t="shared" si="12"/>
        <v>30.27180592342885</v>
      </c>
      <c r="F128" s="56">
        <f t="shared" si="15"/>
        <v>-1158.32476</v>
      </c>
    </row>
    <row r="129" spans="1:6" ht="51" x14ac:dyDescent="0.25">
      <c r="A129" s="20" t="s">
        <v>228</v>
      </c>
      <c r="B129" s="63" t="s">
        <v>254</v>
      </c>
      <c r="C129" s="26">
        <v>111.6</v>
      </c>
      <c r="D129" s="82">
        <v>55.8</v>
      </c>
      <c r="E129" s="26">
        <f t="shared" si="12"/>
        <v>50</v>
      </c>
      <c r="F129" s="51">
        <f t="shared" si="15"/>
        <v>-55.8</v>
      </c>
    </row>
    <row r="130" spans="1:6" ht="129" customHeight="1" x14ac:dyDescent="0.25">
      <c r="A130" s="20" t="s">
        <v>228</v>
      </c>
      <c r="B130" s="46" t="s">
        <v>229</v>
      </c>
      <c r="C130" s="26">
        <v>158</v>
      </c>
      <c r="D130" s="26">
        <v>158</v>
      </c>
      <c r="E130" s="26">
        <f t="shared" si="12"/>
        <v>100</v>
      </c>
      <c r="F130" s="51">
        <f t="shared" si="15"/>
        <v>0</v>
      </c>
    </row>
    <row r="131" spans="1:6" ht="140.25" x14ac:dyDescent="0.25">
      <c r="A131" s="20" t="s">
        <v>228</v>
      </c>
      <c r="B131" s="10" t="s">
        <v>230</v>
      </c>
      <c r="C131" s="26">
        <v>1261.3</v>
      </c>
      <c r="D131" s="26">
        <v>160.02824000000001</v>
      </c>
      <c r="E131" s="26">
        <f t="shared" si="12"/>
        <v>12.687563624831524</v>
      </c>
      <c r="F131" s="51">
        <f t="shared" si="15"/>
        <v>-1101.2717599999999</v>
      </c>
    </row>
    <row r="132" spans="1:6" ht="114.75" x14ac:dyDescent="0.25">
      <c r="A132" s="20" t="s">
        <v>228</v>
      </c>
      <c r="B132" s="47" t="s">
        <v>285</v>
      </c>
      <c r="C132" s="26">
        <v>28</v>
      </c>
      <c r="D132" s="103">
        <v>26.747</v>
      </c>
      <c r="E132" s="26">
        <f t="shared" si="12"/>
        <v>95.524999999999991</v>
      </c>
      <c r="F132" s="51">
        <f t="shared" si="15"/>
        <v>-1.2530000000000001</v>
      </c>
    </row>
    <row r="133" spans="1:6" ht="153" x14ac:dyDescent="0.25">
      <c r="A133" s="20" t="s">
        <v>228</v>
      </c>
      <c r="B133" s="48" t="s">
        <v>231</v>
      </c>
      <c r="C133" s="26">
        <v>102.3</v>
      </c>
      <c r="D133" s="26">
        <v>102.3</v>
      </c>
      <c r="E133" s="26">
        <f t="shared" si="12"/>
        <v>100</v>
      </c>
      <c r="F133" s="51">
        <f t="shared" si="15"/>
        <v>0</v>
      </c>
    </row>
    <row r="134" spans="1:6" x14ac:dyDescent="0.25">
      <c r="A134" s="20" t="s">
        <v>161</v>
      </c>
      <c r="B134" s="48"/>
      <c r="C134" s="26">
        <f>SUM(C135:C139)</f>
        <v>41110.9</v>
      </c>
      <c r="D134" s="26">
        <f>SUM(D135:D139)</f>
        <v>31356.719999999998</v>
      </c>
      <c r="E134" s="26">
        <f t="shared" si="12"/>
        <v>76.273494377403551</v>
      </c>
      <c r="F134" s="51">
        <f t="shared" si="15"/>
        <v>-9754.1800000000039</v>
      </c>
    </row>
    <row r="135" spans="1:6" ht="63.75" x14ac:dyDescent="0.25">
      <c r="A135" s="20" t="s">
        <v>161</v>
      </c>
      <c r="B135" s="24" t="s">
        <v>162</v>
      </c>
      <c r="C135" s="27">
        <v>29308</v>
      </c>
      <c r="D135" s="85">
        <f>16280+3573</f>
        <v>19853</v>
      </c>
      <c r="E135" s="26">
        <f t="shared" si="12"/>
        <v>67.739183840589604</v>
      </c>
      <c r="F135" s="51">
        <f t="shared" si="15"/>
        <v>-9455</v>
      </c>
    </row>
    <row r="136" spans="1:6" ht="94.5" customHeight="1" x14ac:dyDescent="0.25">
      <c r="A136" s="20" t="s">
        <v>161</v>
      </c>
      <c r="B136" s="24" t="s">
        <v>284</v>
      </c>
      <c r="C136" s="27">
        <v>512.79999999999995</v>
      </c>
      <c r="D136" s="89">
        <v>512.82000000000005</v>
      </c>
      <c r="E136" s="26">
        <f t="shared" si="12"/>
        <v>100.00390015600627</v>
      </c>
      <c r="F136" s="51">
        <f t="shared" si="15"/>
        <v>2.0000000000095497E-2</v>
      </c>
    </row>
    <row r="137" spans="1:6" ht="38.25" x14ac:dyDescent="0.25">
      <c r="A137" s="20" t="s">
        <v>161</v>
      </c>
      <c r="B137" s="24" t="s">
        <v>163</v>
      </c>
      <c r="C137" s="27">
        <v>10161.6</v>
      </c>
      <c r="D137" s="34">
        <v>10161.6</v>
      </c>
      <c r="E137" s="26">
        <f t="shared" si="12"/>
        <v>100</v>
      </c>
      <c r="F137" s="51">
        <f t="shared" si="15"/>
        <v>0</v>
      </c>
    </row>
    <row r="138" spans="1:6" ht="119.25" customHeight="1" x14ac:dyDescent="0.25">
      <c r="A138" s="20" t="s">
        <v>161</v>
      </c>
      <c r="B138" s="49" t="s">
        <v>232</v>
      </c>
      <c r="C138" s="27">
        <v>829.3</v>
      </c>
      <c r="D138" s="34">
        <v>829.3</v>
      </c>
      <c r="E138" s="26">
        <f t="shared" si="12"/>
        <v>100</v>
      </c>
      <c r="F138" s="51">
        <f t="shared" si="15"/>
        <v>0</v>
      </c>
    </row>
    <row r="139" spans="1:6" ht="127.5" x14ac:dyDescent="0.25">
      <c r="A139" s="20" t="s">
        <v>161</v>
      </c>
      <c r="B139" s="24" t="s">
        <v>322</v>
      </c>
      <c r="C139" s="27">
        <v>299.2</v>
      </c>
      <c r="D139" s="34"/>
      <c r="E139" s="26">
        <f t="shared" si="12"/>
        <v>0</v>
      </c>
      <c r="F139" s="51">
        <f t="shared" si="15"/>
        <v>-299.2</v>
      </c>
    </row>
    <row r="140" spans="1:6" ht="76.5" x14ac:dyDescent="0.25">
      <c r="A140" s="20" t="s">
        <v>164</v>
      </c>
      <c r="B140" s="24" t="s">
        <v>165</v>
      </c>
      <c r="C140" s="27">
        <v>247916</v>
      </c>
      <c r="D140" s="34">
        <v>185940</v>
      </c>
      <c r="E140" s="26">
        <f t="shared" si="12"/>
        <v>75.001210087287632</v>
      </c>
      <c r="F140" s="51">
        <f t="shared" si="15"/>
        <v>-61976</v>
      </c>
    </row>
    <row r="141" spans="1:6" x14ac:dyDescent="0.25">
      <c r="A141" s="30" t="s">
        <v>166</v>
      </c>
      <c r="B141" s="21" t="s">
        <v>167</v>
      </c>
      <c r="C141" s="22">
        <f>SUM(C142+C143+C144+C151)</f>
        <v>371226.4</v>
      </c>
      <c r="D141" s="22">
        <f t="shared" ref="D141" si="16">SUM(D142+D143+D144+D151)</f>
        <v>265147.71377000003</v>
      </c>
      <c r="E141" s="22">
        <f t="shared" si="12"/>
        <v>71.424800006141808</v>
      </c>
      <c r="F141" s="56">
        <f t="shared" si="15"/>
        <v>-106078.68622999999</v>
      </c>
    </row>
    <row r="142" spans="1:6" ht="63.75" x14ac:dyDescent="0.25">
      <c r="A142" s="20" t="s">
        <v>168</v>
      </c>
      <c r="B142" s="24" t="s">
        <v>169</v>
      </c>
      <c r="C142" s="27">
        <v>15337</v>
      </c>
      <c r="D142" s="40">
        <v>11064.913269999999</v>
      </c>
      <c r="E142" s="26">
        <f t="shared" si="12"/>
        <v>72.145225728630095</v>
      </c>
      <c r="F142" s="51">
        <f t="shared" si="15"/>
        <v>-4272.0867300000009</v>
      </c>
    </row>
    <row r="143" spans="1:6" ht="76.5" x14ac:dyDescent="0.25">
      <c r="A143" s="20" t="s">
        <v>170</v>
      </c>
      <c r="B143" s="24" t="s">
        <v>171</v>
      </c>
      <c r="C143" s="27">
        <v>16722</v>
      </c>
      <c r="D143" s="104">
        <v>10354.36614</v>
      </c>
      <c r="E143" s="26">
        <f t="shared" si="12"/>
        <v>61.920620380337283</v>
      </c>
      <c r="F143" s="51">
        <f t="shared" si="15"/>
        <v>-6367.6338599999999</v>
      </c>
    </row>
    <row r="144" spans="1:6" ht="67.5" x14ac:dyDescent="0.25">
      <c r="A144" s="30" t="s">
        <v>172</v>
      </c>
      <c r="B144" s="32" t="s">
        <v>173</v>
      </c>
      <c r="C144" s="33">
        <f>SUM(C145:C150)</f>
        <v>65212.4</v>
      </c>
      <c r="D144" s="75">
        <f t="shared" ref="D144" si="17">SUM(D145:D150)</f>
        <v>51105.434359999999</v>
      </c>
      <c r="E144" s="22">
        <f t="shared" si="12"/>
        <v>78.367663757199551</v>
      </c>
      <c r="F144" s="56">
        <f t="shared" si="15"/>
        <v>-14106.965640000002</v>
      </c>
    </row>
    <row r="145" spans="1:6" ht="127.5" x14ac:dyDescent="0.25">
      <c r="A145" s="20" t="s">
        <v>172</v>
      </c>
      <c r="B145" s="24" t="s">
        <v>174</v>
      </c>
      <c r="C145" s="27">
        <v>227</v>
      </c>
      <c r="D145" s="105">
        <f>151.333+18.917</f>
        <v>170.25</v>
      </c>
      <c r="E145" s="26">
        <f t="shared" si="12"/>
        <v>75</v>
      </c>
      <c r="F145" s="51">
        <f t="shared" si="15"/>
        <v>-56.75</v>
      </c>
    </row>
    <row r="146" spans="1:6" ht="130.5" customHeight="1" x14ac:dyDescent="0.25">
      <c r="A146" s="20" t="s">
        <v>172</v>
      </c>
      <c r="B146" s="24" t="s">
        <v>175</v>
      </c>
      <c r="C146" s="27">
        <v>63980</v>
      </c>
      <c r="D146" s="105">
        <v>50246.784359999998</v>
      </c>
      <c r="E146" s="26">
        <f t="shared" si="12"/>
        <v>78.535142794623312</v>
      </c>
      <c r="F146" s="51">
        <f t="shared" si="15"/>
        <v>-13733.215640000002</v>
      </c>
    </row>
    <row r="147" spans="1:6" ht="120" customHeight="1" x14ac:dyDescent="0.25">
      <c r="A147" s="20" t="s">
        <v>172</v>
      </c>
      <c r="B147" s="24" t="s">
        <v>176</v>
      </c>
      <c r="C147" s="27">
        <v>0.1</v>
      </c>
      <c r="D147" s="34">
        <v>0.1</v>
      </c>
      <c r="E147" s="26">
        <f t="shared" si="12"/>
        <v>100</v>
      </c>
      <c r="F147" s="51">
        <f t="shared" si="15"/>
        <v>0</v>
      </c>
    </row>
    <row r="148" spans="1:6" ht="51" x14ac:dyDescent="0.25">
      <c r="A148" s="20" t="s">
        <v>172</v>
      </c>
      <c r="B148" s="24" t="s">
        <v>177</v>
      </c>
      <c r="C148" s="27">
        <v>91.9</v>
      </c>
      <c r="D148" s="34">
        <v>91.9</v>
      </c>
      <c r="E148" s="26">
        <f t="shared" si="12"/>
        <v>100</v>
      </c>
      <c r="F148" s="51">
        <f t="shared" si="15"/>
        <v>0</v>
      </c>
    </row>
    <row r="149" spans="1:6" ht="156.75" customHeight="1" x14ac:dyDescent="0.25">
      <c r="A149" s="20" t="s">
        <v>172</v>
      </c>
      <c r="B149" s="97" t="s">
        <v>311</v>
      </c>
      <c r="C149" s="27">
        <v>317</v>
      </c>
      <c r="D149" s="34"/>
      <c r="E149" s="26"/>
      <c r="F149" s="51">
        <f>SUM(C149-D149)</f>
        <v>317</v>
      </c>
    </row>
    <row r="150" spans="1:6" ht="127.5" x14ac:dyDescent="0.25">
      <c r="A150" s="20" t="s">
        <v>172</v>
      </c>
      <c r="B150" s="24" t="s">
        <v>255</v>
      </c>
      <c r="C150" s="27">
        <v>596.4</v>
      </c>
      <c r="D150" s="39">
        <v>596.4</v>
      </c>
      <c r="E150" s="26">
        <f t="shared" si="12"/>
        <v>100</v>
      </c>
      <c r="F150" s="51">
        <f t="shared" si="15"/>
        <v>0</v>
      </c>
    </row>
    <row r="151" spans="1:6" ht="25.5" x14ac:dyDescent="0.25">
      <c r="A151" s="30" t="s">
        <v>178</v>
      </c>
      <c r="B151" s="21" t="s">
        <v>179</v>
      </c>
      <c r="C151" s="23">
        <f>SUM(C152:C153)</f>
        <v>273955</v>
      </c>
      <c r="D151" s="23">
        <f t="shared" ref="D151" si="18">SUM(D152:D153)</f>
        <v>192623</v>
      </c>
      <c r="E151" s="22">
        <f t="shared" si="12"/>
        <v>70.311912540380717</v>
      </c>
      <c r="F151" s="56">
        <f t="shared" si="15"/>
        <v>-81332</v>
      </c>
    </row>
    <row r="152" spans="1:6" ht="337.5" customHeight="1" x14ac:dyDescent="0.25">
      <c r="A152" s="20" t="s">
        <v>180</v>
      </c>
      <c r="B152" s="24" t="s">
        <v>181</v>
      </c>
      <c r="C152" s="27">
        <v>170704</v>
      </c>
      <c r="D152" s="85">
        <f>118050+979</f>
        <v>119029</v>
      </c>
      <c r="E152" s="26">
        <f t="shared" si="12"/>
        <v>69.728301621520288</v>
      </c>
      <c r="F152" s="51">
        <f t="shared" si="15"/>
        <v>-51675</v>
      </c>
    </row>
    <row r="153" spans="1:6" ht="51" x14ac:dyDescent="0.25">
      <c r="A153" s="20" t="s">
        <v>180</v>
      </c>
      <c r="B153" s="24" t="s">
        <v>182</v>
      </c>
      <c r="C153" s="27">
        <v>103251</v>
      </c>
      <c r="D153" s="85">
        <v>73594</v>
      </c>
      <c r="E153" s="26">
        <f t="shared" si="12"/>
        <v>71.276791508072563</v>
      </c>
      <c r="F153" s="51">
        <f t="shared" si="15"/>
        <v>-29657</v>
      </c>
    </row>
    <row r="154" spans="1:6" ht="25.5" x14ac:dyDescent="0.25">
      <c r="A154" s="30" t="s">
        <v>233</v>
      </c>
      <c r="B154" s="21" t="s">
        <v>234</v>
      </c>
      <c r="C154" s="23">
        <f>SUM(C156+C157+C155)</f>
        <v>34149.589999999997</v>
      </c>
      <c r="D154" s="23">
        <f>SUM(D156+D157+D155)</f>
        <v>16140.835000000001</v>
      </c>
      <c r="E154" s="22">
        <f t="shared" si="12"/>
        <v>47.265091616034049</v>
      </c>
      <c r="F154" s="56">
        <f t="shared" si="15"/>
        <v>-18008.754999999997</v>
      </c>
    </row>
    <row r="155" spans="1:6" ht="76.5" x14ac:dyDescent="0.25">
      <c r="A155" s="20" t="s">
        <v>312</v>
      </c>
      <c r="B155" s="98" t="s">
        <v>313</v>
      </c>
      <c r="C155" s="27">
        <v>14.6</v>
      </c>
      <c r="D155" s="84">
        <v>14.6</v>
      </c>
      <c r="E155" s="26">
        <f t="shared" ref="E155:E168" si="19">SUM(D155*100/C155)</f>
        <v>100</v>
      </c>
      <c r="F155" s="51">
        <f t="shared" si="15"/>
        <v>0</v>
      </c>
    </row>
    <row r="156" spans="1:6" ht="140.25" x14ac:dyDescent="0.25">
      <c r="A156" s="20" t="s">
        <v>256</v>
      </c>
      <c r="B156" s="25" t="s">
        <v>314</v>
      </c>
      <c r="C156" s="27">
        <v>3696.8</v>
      </c>
      <c r="D156" s="27">
        <f>577.5+1522.13</f>
        <v>2099.63</v>
      </c>
      <c r="E156" s="26">
        <f t="shared" si="19"/>
        <v>56.795877515689241</v>
      </c>
      <c r="F156" s="51">
        <f t="shared" si="15"/>
        <v>-1597.17</v>
      </c>
    </row>
    <row r="157" spans="1:6" ht="54" x14ac:dyDescent="0.25">
      <c r="A157" s="45" t="s">
        <v>235</v>
      </c>
      <c r="B157" s="88" t="s">
        <v>236</v>
      </c>
      <c r="C157" s="33">
        <f>SUM(C158+C162+C166)</f>
        <v>30438.19</v>
      </c>
      <c r="D157" s="106">
        <f>SUM(D158+D162+D166)</f>
        <v>14026.605000000001</v>
      </c>
      <c r="E157" s="50">
        <f t="shared" si="19"/>
        <v>46.082257190719957</v>
      </c>
      <c r="F157" s="56">
        <f t="shared" si="15"/>
        <v>-16411.584999999999</v>
      </c>
    </row>
    <row r="158" spans="1:6" x14ac:dyDescent="0.25">
      <c r="A158" s="20" t="s">
        <v>237</v>
      </c>
      <c r="B158" s="53"/>
      <c r="C158" s="54">
        <f>SUM(C159:C161)</f>
        <v>28490.489999999998</v>
      </c>
      <c r="D158" s="76">
        <f>SUM(D159:D161)</f>
        <v>12912.961000000001</v>
      </c>
      <c r="E158" s="55">
        <f t="shared" si="19"/>
        <v>45.323758910429419</v>
      </c>
      <c r="F158" s="51">
        <f t="shared" si="15"/>
        <v>-15577.528999999997</v>
      </c>
    </row>
    <row r="159" spans="1:6" ht="331.5" x14ac:dyDescent="0.25">
      <c r="A159" s="20" t="s">
        <v>237</v>
      </c>
      <c r="B159" s="24" t="s">
        <v>315</v>
      </c>
      <c r="C159" s="27">
        <v>15000</v>
      </c>
      <c r="D159" s="76"/>
      <c r="E159" s="26">
        <f t="shared" si="19"/>
        <v>0</v>
      </c>
      <c r="F159" s="51">
        <f t="shared" si="15"/>
        <v>-15000</v>
      </c>
    </row>
    <row r="160" spans="1:6" ht="127.5" x14ac:dyDescent="0.25">
      <c r="A160" s="20" t="s">
        <v>237</v>
      </c>
      <c r="B160" s="25" t="s">
        <v>238</v>
      </c>
      <c r="C160" s="27">
        <v>3570.99</v>
      </c>
      <c r="D160" s="85">
        <v>2993.44</v>
      </c>
      <c r="E160" s="26">
        <f t="shared" si="19"/>
        <v>83.826613908187937</v>
      </c>
      <c r="F160" s="51">
        <f t="shared" si="15"/>
        <v>-577.54999999999973</v>
      </c>
    </row>
    <row r="161" spans="1:6" ht="153.75" customHeight="1" x14ac:dyDescent="0.25">
      <c r="A161" s="20" t="s">
        <v>237</v>
      </c>
      <c r="B161" s="25" t="s">
        <v>323</v>
      </c>
      <c r="C161" s="27">
        <v>9919.5</v>
      </c>
      <c r="D161" s="91">
        <v>9919.5210000000006</v>
      </c>
      <c r="E161" s="26">
        <f t="shared" si="19"/>
        <v>100.00021170421897</v>
      </c>
      <c r="F161" s="51">
        <f t="shared" si="15"/>
        <v>2.1000000000640284E-2</v>
      </c>
    </row>
    <row r="162" spans="1:6" x14ac:dyDescent="0.25">
      <c r="A162" s="52" t="s">
        <v>275</v>
      </c>
      <c r="B162" s="25"/>
      <c r="C162" s="27">
        <f>SUM(C163:C165)</f>
        <v>279.5</v>
      </c>
      <c r="D162" s="107">
        <f>SUM(D163:D165)</f>
        <v>279.54399999999998</v>
      </c>
      <c r="E162" s="26">
        <f t="shared" si="19"/>
        <v>100.01574239713774</v>
      </c>
      <c r="F162" s="51">
        <f t="shared" si="15"/>
        <v>4.399999999998272E-2</v>
      </c>
    </row>
    <row r="163" spans="1:6" ht="89.25" x14ac:dyDescent="0.25">
      <c r="A163" s="20" t="s">
        <v>275</v>
      </c>
      <c r="B163" s="25" t="s">
        <v>276</v>
      </c>
      <c r="C163" s="27">
        <v>99.4</v>
      </c>
      <c r="D163" s="39">
        <v>99.444000000000003</v>
      </c>
      <c r="E163" s="26">
        <f t="shared" si="19"/>
        <v>100.04426559356136</v>
      </c>
      <c r="F163" s="51">
        <f t="shared" si="15"/>
        <v>4.399999999999693E-2</v>
      </c>
    </row>
    <row r="164" spans="1:6" ht="89.25" x14ac:dyDescent="0.25">
      <c r="A164" s="20" t="s">
        <v>275</v>
      </c>
      <c r="B164" s="25" t="s">
        <v>302</v>
      </c>
      <c r="C164" s="27">
        <v>93.4</v>
      </c>
      <c r="D164" s="34">
        <v>93.4</v>
      </c>
      <c r="E164" s="26">
        <f t="shared" si="19"/>
        <v>100</v>
      </c>
      <c r="F164" s="51">
        <f t="shared" si="15"/>
        <v>0</v>
      </c>
    </row>
    <row r="165" spans="1:6" ht="89.25" x14ac:dyDescent="0.25">
      <c r="A165" s="20" t="s">
        <v>275</v>
      </c>
      <c r="B165" s="25" t="s">
        <v>303</v>
      </c>
      <c r="C165" s="27">
        <v>86.7</v>
      </c>
      <c r="D165" s="34">
        <v>86.7</v>
      </c>
      <c r="E165" s="26">
        <f t="shared" si="19"/>
        <v>100</v>
      </c>
      <c r="F165" s="51">
        <f t="shared" si="15"/>
        <v>0</v>
      </c>
    </row>
    <row r="166" spans="1:6" ht="216.75" x14ac:dyDescent="0.25">
      <c r="A166" s="20" t="s">
        <v>287</v>
      </c>
      <c r="B166" s="24" t="s">
        <v>288</v>
      </c>
      <c r="C166" s="27">
        <v>1668.2</v>
      </c>
      <c r="D166" s="34">
        <v>834.1</v>
      </c>
      <c r="E166" s="26">
        <f t="shared" si="19"/>
        <v>50</v>
      </c>
      <c r="F166" s="51">
        <f t="shared" si="15"/>
        <v>-834.1</v>
      </c>
    </row>
    <row r="167" spans="1:6" ht="38.25" x14ac:dyDescent="0.25">
      <c r="A167" s="30" t="s">
        <v>277</v>
      </c>
      <c r="B167" s="21" t="s">
        <v>278</v>
      </c>
      <c r="C167" s="61">
        <f>SUM(C168:C168)</f>
        <v>500</v>
      </c>
      <c r="D167" s="61">
        <f>SUM(D168:D168)</f>
        <v>500</v>
      </c>
      <c r="E167" s="22">
        <f t="shared" si="19"/>
        <v>100</v>
      </c>
      <c r="F167" s="56">
        <f t="shared" si="15"/>
        <v>0</v>
      </c>
    </row>
    <row r="168" spans="1:6" ht="38.25" x14ac:dyDescent="0.25">
      <c r="A168" s="20" t="s">
        <v>279</v>
      </c>
      <c r="B168" s="24" t="s">
        <v>278</v>
      </c>
      <c r="C168" s="34">
        <v>500</v>
      </c>
      <c r="D168" s="34">
        <v>500</v>
      </c>
      <c r="E168" s="26">
        <f t="shared" si="19"/>
        <v>100</v>
      </c>
      <c r="F168" s="51">
        <f t="shared" si="15"/>
        <v>0</v>
      </c>
    </row>
    <row r="169" spans="1:6" ht="51" x14ac:dyDescent="0.25">
      <c r="A169" s="30" t="s">
        <v>214</v>
      </c>
      <c r="B169" s="21" t="s">
        <v>215</v>
      </c>
      <c r="C169" s="22">
        <f>SUM(C170:C170)</f>
        <v>0</v>
      </c>
      <c r="D169" s="22">
        <f>SUM(D170:D170)</f>
        <v>1216.979</v>
      </c>
      <c r="E169" s="22"/>
      <c r="F169" s="56">
        <f t="shared" ref="F169:F175" si="20">SUM(D169-C169)</f>
        <v>1216.979</v>
      </c>
    </row>
    <row r="170" spans="1:6" ht="63.75" x14ac:dyDescent="0.25">
      <c r="A170" s="20" t="s">
        <v>222</v>
      </c>
      <c r="B170" s="24" t="s">
        <v>216</v>
      </c>
      <c r="C170" s="27">
        <v>0</v>
      </c>
      <c r="D170" s="39">
        <v>1216.979</v>
      </c>
      <c r="E170" s="26"/>
      <c r="F170" s="51">
        <f t="shared" si="20"/>
        <v>1216.979</v>
      </c>
    </row>
    <row r="171" spans="1:6" ht="78.75" customHeight="1" x14ac:dyDescent="0.25">
      <c r="A171" s="30" t="s">
        <v>217</v>
      </c>
      <c r="B171" s="21" t="s">
        <v>218</v>
      </c>
      <c r="C171" s="23">
        <f>SUM(C172:C174)</f>
        <v>0</v>
      </c>
      <c r="D171" s="23">
        <f>SUM(D172:D174)</f>
        <v>-3746.5750800000001</v>
      </c>
      <c r="E171" s="26"/>
      <c r="F171" s="56">
        <f t="shared" si="20"/>
        <v>-3746.5750800000001</v>
      </c>
    </row>
    <row r="172" spans="1:6" x14ac:dyDescent="0.25">
      <c r="A172" s="20" t="s">
        <v>219</v>
      </c>
      <c r="B172" s="24"/>
      <c r="C172" s="27">
        <v>0</v>
      </c>
      <c r="D172" s="34">
        <v>-1930.34971</v>
      </c>
      <c r="E172" s="26"/>
      <c r="F172" s="51">
        <f t="shared" si="20"/>
        <v>-1930.34971</v>
      </c>
    </row>
    <row r="173" spans="1:6" x14ac:dyDescent="0.25">
      <c r="A173" s="20" t="s">
        <v>220</v>
      </c>
      <c r="B173" s="24"/>
      <c r="C173" s="27">
        <v>0</v>
      </c>
      <c r="D173" s="34">
        <v>-1689.2743700000001</v>
      </c>
      <c r="E173" s="26"/>
      <c r="F173" s="51">
        <f t="shared" si="20"/>
        <v>-1689.2743700000001</v>
      </c>
    </row>
    <row r="174" spans="1:6" x14ac:dyDescent="0.25">
      <c r="A174" s="20" t="s">
        <v>221</v>
      </c>
      <c r="B174" s="24"/>
      <c r="C174" s="27">
        <v>0</v>
      </c>
      <c r="D174" s="34">
        <v>-126.95099999999999</v>
      </c>
      <c r="E174" s="26"/>
      <c r="F174" s="51">
        <f t="shared" si="20"/>
        <v>-126.95099999999999</v>
      </c>
    </row>
    <row r="175" spans="1:6" x14ac:dyDescent="0.25">
      <c r="A175" s="30"/>
      <c r="B175" s="21" t="s">
        <v>183</v>
      </c>
      <c r="C175" s="23">
        <f>SUM(C112+C4)</f>
        <v>1275950.51</v>
      </c>
      <c r="D175" s="23">
        <f>SUM(D112+D4)</f>
        <v>890774.72090000007</v>
      </c>
      <c r="E175" s="22">
        <f t="shared" ref="E175" si="21">SUM(D175*100/C175)</f>
        <v>69.812638806813908</v>
      </c>
      <c r="F175" s="56">
        <f t="shared" si="20"/>
        <v>-385175.78909999994</v>
      </c>
    </row>
  </sheetData>
  <mergeCells count="1">
    <mergeCell ref="A1:F1"/>
  </mergeCells>
  <pageMargins left="0.70866141732283472" right="0" top="0.74803149606299213" bottom="0" header="0.31496062992125984" footer="0.31496062992125984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01.02</vt:lpstr>
      <vt:lpstr>01.03</vt:lpstr>
      <vt:lpstr>01.04</vt:lpstr>
      <vt:lpstr>01.05</vt:lpstr>
      <vt:lpstr>01.06</vt:lpstr>
      <vt:lpstr>01.07</vt:lpstr>
      <vt:lpstr>01.08</vt:lpstr>
      <vt:lpstr>01.09</vt:lpstr>
      <vt:lpstr>01.10</vt:lpstr>
      <vt:lpstr>01.11</vt:lpstr>
      <vt:lpstr>01.12</vt:lpstr>
      <vt:lpstr>01.01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Olga B. Konovalova</cp:lastModifiedBy>
  <cp:lastPrinted>2016-05-05T12:05:57Z</cp:lastPrinted>
  <dcterms:created xsi:type="dcterms:W3CDTF">2015-01-16T05:02:30Z</dcterms:created>
  <dcterms:modified xsi:type="dcterms:W3CDTF">2016-05-11T04:03:05Z</dcterms:modified>
</cp:coreProperties>
</file>