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9095" windowHeight="11760" activeTab="0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/>
  <calcPr calcId="124519"/>
</workbook>
</file>

<file path=xl/sharedStrings.xml><?xml version="1.0" encoding="utf-8"?>
<sst xmlns="http://schemas.openxmlformats.org/spreadsheetml/2006/main" count="557" uniqueCount="468">
  <si>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</si>
  <si>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</si>
  <si>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</si>
  <si>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</si>
  <si>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</si>
  <si>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</si>
  <si>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</si>
  <si>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</si>
  <si>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>Налог на доходы физических лиц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</si>
  <si>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</si>
  <si>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</si>
  <si>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</si>
  <si>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</si>
  <si>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</si>
  <si>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</si>
  <si>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</si>
  <si>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</si>
  <si>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000  1  03  00000  00  0000 000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</si>
  <si>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</si>
  <si>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</si>
  <si>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</si>
  <si>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</si>
  <si>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</si>
  <si>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</si>
  <si>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182  1  05  02000  02  0000  110</t>
  </si>
  <si>
    <t>182  1  05  02010  02  0000  110</t>
  </si>
  <si>
    <t>Единый налог на вмененный доход для отдельных видов деятельности</t>
  </si>
  <si>
    <t>182  1  05  03000  01  0000  110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</si>
  <si>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</si>
  <si>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</si>
  <si>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</si>
  <si>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</si>
  <si>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</si>
  <si>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</si>
  <si>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</si>
  <si>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182  1  06  01000  00  0000  110</t>
  </si>
  <si>
    <t>Налог на имущество физических лиц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</si>
  <si>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</si>
  <si>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</si>
  <si>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</si>
  <si>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</si>
  <si>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</si>
  <si>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</si>
  <si>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</si>
  <si>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</si>
  <si>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</si>
  <si>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</si>
  <si>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</si>
  <si>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</si>
  <si>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</si>
  <si>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</si>
  <si>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902  1  11  05074  04  0003  120</t>
  </si>
  <si>
    <t>902  1  11  05074  04  0004  120</t>
  </si>
  <si>
    <t>902  1  11  05074  04  0010  120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</si>
  <si>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</si>
  <si>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</si>
  <si>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</si>
  <si>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</si>
  <si>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</si>
  <si>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</si>
  <si>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048  1  12  01030  01  6000  120</t>
  </si>
  <si>
    <t>Плата за сбросы загрязняющих веществ в водные объекты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</si>
  <si>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</si>
  <si>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</si>
  <si>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</si>
  <si>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</si>
  <si>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000  1  13  01994  04  0004  130</t>
  </si>
  <si>
    <t>901  1  13  01994  04  0004  130</t>
  </si>
  <si>
    <t>901  1  13  02064  04  0000  130</t>
  </si>
  <si>
    <t>000  1  13  02994  04  0001  130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</si>
  <si>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</si>
  <si>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901  1  13  02994  04  0001  130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</si>
  <si>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</si>
  <si>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</si>
  <si>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</si>
  <si>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</si>
  <si>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902  1  14  01040  04  0000  410</t>
  </si>
  <si>
    <t>902  1  14  02043  04  0001  410</t>
  </si>
  <si>
    <t>902  1  14  02043  04  0002  410</t>
  </si>
  <si>
    <t>902  1  14  06012  04  0000  430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</si>
  <si>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</si>
  <si>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</si>
  <si>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</si>
  <si>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</si>
  <si>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</si>
  <si>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</si>
  <si>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</si>
  <si>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</si>
  <si>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</si>
  <si>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141  1  16  08010  01  6000  140</t>
  </si>
  <si>
    <t>321  1  16  25060  01  6000  140</t>
  </si>
  <si>
    <t>Денежные взыскания (штрафы) за нарушение земельного законодательства</t>
  </si>
  <si>
    <t>141  1  16  28000  01  6000  140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</si>
  <si>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</si>
  <si>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Cуммы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</si>
  <si>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и иные суммы за нарушение законодательства Российской Федерации об административных правонарушениях, предусмотренные статьей 20,25 Кодекса Российской Федерации об административных правонарушениях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</si>
  <si>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</si>
  <si>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</si>
  <si>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</si>
  <si>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</si>
  <si>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</si>
  <si>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037  1  16  90040  04  0000  140</t>
  </si>
  <si>
    <t>901  1  16  90040  04  0000  140</t>
  </si>
  <si>
    <t>141  1  16  90040  04  6000  140</t>
  </si>
  <si>
    <t>188  1  16  90040  04  6000  140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</si>
  <si>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</si>
  <si>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</si>
  <si>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</si>
  <si>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</si>
  <si>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</si>
  <si>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</si>
  <si>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</si>
  <si>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</si>
  <si>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</si>
  <si>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</si>
  <si>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</si>
  <si>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</si>
  <si>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</si>
  <si>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>902  1  11  05012  04  0002  120</t>
  </si>
  <si>
    <t>902  1  14  02043  04  0000  410</t>
  </si>
  <si>
    <t>141  1  16  25050  01  6000  140</t>
  </si>
  <si>
    <t xml:space="preserve"> </t>
  </si>
  <si>
    <t>182  1  06  06032  04  0000  110</t>
  </si>
  <si>
    <t>182  1  06  06042  04  0000  110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</si>
  <si>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</si>
  <si>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</si>
  <si>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</si>
  <si>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</si>
  <si>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000  1  16  25000  00  0000  140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</si>
  <si>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</si>
  <si>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</si>
  <si>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лет, из бюджетов городских округов</t>
  </si>
  <si>
    <t>000  1  05  00000  00  0000  000</t>
  </si>
  <si>
    <t>НАЛОГИ НА СОВОКУПНЫЙ ДОХОД</t>
  </si>
  <si>
    <t>106  1  16  90040  04  6000  140</t>
  </si>
  <si>
    <t>188  1  16  30030  01  6000  140</t>
  </si>
  <si>
    <t>Прочие денежные взыскания (штрафы) за правонарушения в области дорожного движения</t>
  </si>
  <si>
    <t>Доходы, поступающие в порядке возмещения расходов, понесенных в связи с эксплуатацией имущества городских округов</t>
  </si>
  <si>
    <t>Денежные взыскания (штрафы) за нарушение законодательства о налогах и сборах, предусмотренные статьями 116, 118 пунктом 2 статьи 119, статьей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действующей статьи 117 Налогового кодекса Российской Федерации</t>
  </si>
  <si>
    <t>076  1  16  35020  04 6000  140</t>
  </si>
  <si>
    <t>017  1  16  90040  04  0000  140</t>
  </si>
  <si>
    <t>919  1  16  32000  04  0000  140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</si>
  <si>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</si>
  <si>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902  1  14  02042  04  0000  410</t>
  </si>
  <si>
    <t>902  1  11  09044  04  0000  120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</si>
  <si>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</si>
  <si>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Налог, взимаемый в связи с применением упрощенной системы налогообложения</t>
  </si>
  <si>
    <t>027  1  16  90040  04  0000  140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</si>
  <si>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</si>
  <si>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</si>
  <si>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</si>
  <si>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</si>
  <si>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</si>
  <si>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</si>
  <si>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</si>
  <si>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</si>
  <si>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</si>
  <si>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</si>
  <si>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</si>
  <si>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</si>
  <si>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</si>
  <si>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</si>
  <si>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</si>
  <si>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</si>
  <si>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</si>
  <si>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</si>
  <si>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</si>
  <si>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</si>
  <si>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</si>
  <si>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</si>
  <si>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</si>
  <si>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</si>
  <si>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</si>
  <si>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</si>
  <si>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</si>
  <si>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</si>
  <si>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</si>
  <si>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</si>
  <si>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</si>
  <si>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</si>
  <si>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</si>
  <si>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</si>
  <si>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</si>
  <si>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</si>
  <si>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</si>
  <si>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</si>
  <si>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</si>
  <si>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</si>
  <si>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</si>
  <si>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</si>
  <si>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</si>
  <si>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</si>
  <si>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</si>
  <si>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</si>
  <si>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</si>
  <si>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</si>
  <si>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</si>
  <si>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</si>
  <si>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</si>
  <si>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</si>
  <si>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</si>
  <si>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</si>
  <si>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</si>
  <si>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</si>
  <si>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</si>
  <si>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</si>
  <si>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</si>
  <si>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</si>
  <si>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</si>
  <si>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</si>
  <si>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</si>
  <si>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</si>
  <si>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</si>
  <si>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</si>
  <si>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</si>
  <si>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</si>
  <si>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</rPr>
      <t>1.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Times New Roman"/>
        <family val="1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</si>
  <si>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</si>
  <si>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</si>
  <si>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</rPr>
      <t>2.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Times New Roman"/>
        <family val="1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</si>
  <si>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</si>
  <si>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</si>
  <si>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</rP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</si>
  <si>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</si>
  <si>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</si>
  <si>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</rP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</si>
  <si>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</si>
  <si>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</si>
  <si>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</rP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</si>
  <si>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</si>
  <si>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</si>
  <si>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</rP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</si>
  <si>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</si>
  <si>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</si>
  <si>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</rP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</si>
  <si>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</si>
  <si>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</si>
  <si>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</rP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</si>
  <si>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</si>
  <si>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</si>
  <si>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</rPr>
      <t>9.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</si>
  <si>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</si>
  <si>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</si>
  <si>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</rPr>
      <t>10.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</si>
  <si>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</si>
  <si>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</si>
  <si>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</rPr>
      <t>11.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</si>
  <si>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</si>
  <si>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</si>
  <si>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</rPr>
      <t>12.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</si>
  <si>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</si>
  <si>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</si>
  <si>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</rPr>
      <t>13.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</si>
  <si>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</si>
  <si>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</si>
  <si>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</rPr>
      <t>14.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</si>
  <si>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</si>
  <si>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</si>
  <si>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</rPr>
      <t>15.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</si>
  <si>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</si>
  <si>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</si>
  <si>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</rPr>
      <t>16.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</si>
  <si>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</si>
  <si>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</si>
  <si>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</rPr>
      <t>17.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</si>
  <si>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</si>
  <si>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</si>
  <si>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</si>
  <si>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</si>
  <si>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</si>
  <si>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</si>
  <si>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>160  1  16  08010  01  6000  140</t>
  </si>
  <si>
    <t>045  1  16  90040  04  0000  140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</si>
  <si>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</si>
  <si>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 xml:space="preserve"> Дополнительное образование детей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</si>
  <si>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</si>
  <si>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182  1  05  03020  01  0000  110</t>
  </si>
  <si>
    <t>Единый сельскохозяйственный налог (за налоговые периоды, истекшие до 1 января 2011 года)</t>
  </si>
  <si>
    <t>000  1  09  00000  00  0000  000</t>
  </si>
  <si>
    <t>ЗАДОЛЖЕННОСТЬ И ПЕРЕРАСЧЕТЫ ПО ОТМЕНЕННЫМ НАЛОГАМ, СБОРАМ И ИНЫМ ОБЯЗАТЕЛЬНЫМ ПЛАТЕЖАМ</t>
  </si>
  <si>
    <t>182  1  09  04052  04  0000  110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</si>
  <si>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</si>
  <si>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902  1  11  05024 04 0001  120 </t>
  </si>
  <si>
    <t>901  1  16  37030  04 0000  140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</si>
  <si>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</si>
  <si>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188  1  16 4 3000  01  6000  140</t>
  </si>
  <si>
    <t>902  1  17  01040  04  0000  180</t>
  </si>
  <si>
    <t>188  1  16  28000  01  6000  140</t>
  </si>
  <si>
    <t>000  1  16 43000  01  6000  140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</si>
  <si>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</si>
  <si>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</si>
  <si>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908  1  13  01994  04  0004  130</t>
  </si>
  <si>
    <t>000  1  11  05074  00  0000  120</t>
  </si>
  <si>
    <t>906  1  17  01040  04  0000  180</t>
  </si>
  <si>
    <t>Прочие неналоговые доходы бюджетов городских округов</t>
  </si>
  <si>
    <t>100  1  03  02230  01  0000  110</t>
  </si>
  <si>
    <t>Доходы от продажи квартир, находящихся в собственности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</si>
  <si>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</si>
  <si>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Объем средств по решению о бюджете на 2019 год, тыс. руб.</t>
  </si>
  <si>
    <t>Объем средств по решению о бюджете на 2019 год  в тысячах рублей</t>
  </si>
  <si>
    <t>000 1  03  02000  01  0000  110</t>
  </si>
  <si>
    <t>182  1  03  02100  01  0000  110</t>
  </si>
  <si>
    <t xml:space="preserve">Акцизы на пиво, производимое на территории Российской Федерации
</t>
  </si>
  <si>
    <t>000  1  03  02240  01  0000  110</t>
  </si>
  <si>
    <t>000  1  03  02250  01  0000  110</t>
  </si>
  <si>
    <t>000  1  03  02260  01  0000  110</t>
  </si>
  <si>
    <t>182  1  05  01 000  00  0000  110</t>
  </si>
  <si>
    <t>182  1  05  01  011  01  0000  110</t>
  </si>
  <si>
    <t>Налог, взимаемый с налогоплательщиков, выбравших в качестве объекта налогообложения доходы</t>
  </si>
  <si>
    <t>182  1  05  01  021  01  0000  110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</si>
  <si>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</si>
  <si>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182  1  05  01  050  01  1000  110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</si>
  <si>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</si>
  <si>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</si>
  <si>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</si>
  <si>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</si>
  <si>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>00  1  13  02000  00  0000  130</t>
  </si>
  <si>
    <t xml:space="preserve">Доходы от компенсации затрат государства </t>
  </si>
  <si>
    <t>000  1  14  06010  00  0000  430</t>
  </si>
  <si>
    <t>Доходы от продажи земельных участков, государственная собственность на которые не разграничена</t>
  </si>
  <si>
    <t>141  1  16  25084  04  6000  140</t>
  </si>
  <si>
    <t xml:space="preserve">Денежные взыскания (штрафы) за нарушение водного законодательства, установленное на водных объектах, находящихся в собственности городских округов
</t>
  </si>
  <si>
    <t>000  1  16  28000  01  6000  140</t>
  </si>
  <si>
    <t>321  1  16 4 3000  01  6000  140</t>
  </si>
  <si>
    <t>906  1  16  90040  04  0000  140</t>
  </si>
  <si>
    <t>000  1  17  05040  04  0000  180</t>
  </si>
  <si>
    <t>000  2  02  10000  00  0000  150</t>
  </si>
  <si>
    <t xml:space="preserve">Дотации бюджетам бюджетной системы Российской Федерации
</t>
  </si>
  <si>
    <t>919  2  02  15001  04  0000  150</t>
  </si>
  <si>
    <t xml:space="preserve"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 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</si>
  <si>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</si>
  <si>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 xml:space="preserve"> 000  2  02  20000  00  0000  150</t>
  </si>
  <si>
    <t>000  2  02  29999  04  0000  150</t>
  </si>
  <si>
    <t xml:space="preserve">Субсидии на осуществление мероприятий по организации питания в муниципальных общеобразовательных учреждениях </t>
  </si>
  <si>
    <t xml:space="preserve"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</si>
  <si>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</si>
  <si>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000  2  02  30000  00  0000  150</t>
  </si>
  <si>
    <t xml:space="preserve">Субвенции бюджетам бюджетной системы Российской Федерации
</t>
  </si>
  <si>
    <t>901 2  02  30022  04  0000  150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</si>
  <si>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</si>
  <si>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>901  2  02  30024  04  0000  150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</si>
  <si>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</si>
  <si>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</si>
  <si>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</si>
  <si>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</si>
  <si>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</si>
  <si>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</si>
  <si>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</si>
  <si>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906  2  02  30024  04  0000  150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</si>
  <si>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</si>
  <si>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901  2  02  35120  04  0000  150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</si>
  <si>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</si>
  <si>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901  2  02  35250  04  0000  150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</si>
  <si>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</t>
  </si>
  <si>
    <t>000  2  02  39999  04  0000  150</t>
  </si>
  <si>
    <t>906  2  02  39999  04  0000  150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</si>
  <si>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</si>
  <si>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</si>
  <si>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</si>
  <si>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(средства от продажи права на заключение договоров аренды указанных земельных участков)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</si>
  <si>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 муниципальных бюджетных и автономных учреждений) (доходы, получаемые в виде арендной платы за указанные земельные участки)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</si>
  <si>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</si>
  <si>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</si>
  <si>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</si>
  <si>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имущества,)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</si>
  <si>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</si>
  <si>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Плата за размещение отходов производства</t>
  </si>
  <si>
    <t>Плата за размещение твердых коммунальных отходов</t>
  </si>
  <si>
    <t>004 1  16  33040  04  0000  140</t>
  </si>
  <si>
    <t>081  1  16  90040  04  6000  140</t>
  </si>
  <si>
    <t>000  2  18  04010  04  0000  150</t>
  </si>
  <si>
    <t>901  2  18  04010  04  0000  150</t>
  </si>
  <si>
    <t>906  2  18  04010  04  0000  150</t>
  </si>
  <si>
    <t>908  2  18  04020  04  0000  150</t>
  </si>
  <si>
    <t>000  2  19  00000  04  0000  150</t>
  </si>
  <si>
    <t>901  2  19  60010  04  0000  150</t>
  </si>
  <si>
    <t>906  2  19  60010  04  0000  150</t>
  </si>
  <si>
    <t>182  1  01  02050  01  2100  110</t>
  </si>
  <si>
    <t>0</t>
  </si>
  <si>
    <t>048  1  12  01042  01  6000  120</t>
  </si>
  <si>
    <t>912  1  13  02994  04  0001  130</t>
  </si>
  <si>
    <t>906  1  13  02994  04  0002  130</t>
  </si>
  <si>
    <t xml:space="preserve">Прочие доходы от компенсации затрат бюджетов городских округов (прочие доходы от компенсации затрат бюджетов городских округов)
</t>
  </si>
  <si>
    <t>081  1  16  25060  01  6000  140</t>
  </si>
  <si>
    <t xml:space="preserve"> 901  2  02  20077  04  0000  150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</si>
  <si>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</si>
  <si>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 xml:space="preserve">Субсидии  из областного бюджета местному бюджету, на строительство и реконструкцию зданий муниципальных  образовательных организаций  
</t>
  </si>
  <si>
    <t xml:space="preserve"> 901  2  02  25520  04  0000  150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</si>
  <si>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</si>
  <si>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 xml:space="preserve">Субсидии  из областного бюджета местному бюджету,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  </t>
  </si>
  <si>
    <t>901  2  02  35462  04  0000  150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</si>
  <si>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</si>
  <si>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000  2  02  40000  00  0000  150</t>
  </si>
  <si>
    <t>Иные межбюджетные трансферты</t>
  </si>
  <si>
    <t>908  2  02  49999  04  0000  150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</si>
  <si>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</si>
  <si>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901  2  02  49999  04  0000  150</t>
  </si>
  <si>
    <t xml:space="preserve">межбюджетные трансферты бюджетам муниципальных образований, расположенных на территории Свердловской области, на проведение голосования по отбору общественных территорий, подлежащих благоустройству, в рамках реализации муниципальных программ формирования современной городской среды </t>
  </si>
  <si>
    <t>Прочие безвозмездные поступления в бюджеты городских округов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</si>
  <si>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</si>
  <si>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000  1  11  05012  04  0000  120</t>
  </si>
  <si>
    <t>Доходы от сдачи в аренду имущества, составляющего казну городских округов (за исключением земельных участков)  (плата за пользование жилыми помещениями (плата за наём) муниципального жилищного фонда)</t>
  </si>
  <si>
    <t>902  1  11  09044  04  0001  120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</si>
  <si>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договорам на установку и эксплуатацию рекламных конструкций)</t>
  </si>
  <si>
    <t>902  1  11  09044  04  0002  120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</si>
  <si>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нестационарных торговых объектов, расположенных на территории Невьянского городского округа)</t>
  </si>
  <si>
    <t>902  1  11  09044  04  0004  120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</si>
  <si>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наём) муниципального жилищного фонда)</t>
  </si>
  <si>
    <t>000  1  13  02994  04  0000  130</t>
  </si>
  <si>
    <t xml:space="preserve">Прочие доходы от компенсации затрат бюджетов городских округов </t>
  </si>
  <si>
    <t>906  1  13  02994  04  0001  130</t>
  </si>
  <si>
    <t>913  1  13  02994  04  0001  130</t>
  </si>
  <si>
    <t>901  1  13  02994  04  0003  130</t>
  </si>
  <si>
    <t>Прочие доходы от компенсации затрат бюджетов городских округов (прочие доходы)</t>
  </si>
  <si>
    <t>000  1  16  03000  00  0000  140</t>
  </si>
  <si>
    <t>Денежные взыскания (штрафы) за нарушение законодательства о налогах и сборах</t>
  </si>
  <si>
    <t>Денежные взыскания (штрафы) за нарушение лесного законодательства на лесных участках, находящихся в собственности городских округов</t>
  </si>
  <si>
    <t>000 1  16  33040  04  0000  140</t>
  </si>
  <si>
    <t>161 1  16  33040  04  0000  140</t>
  </si>
  <si>
    <t>902  1  16  90040  04  0000  140</t>
  </si>
  <si>
    <t>029  1  17  05040  04  0000  180</t>
  </si>
  <si>
    <t xml:space="preserve">Субсидии  из областного бюджета местному бюджету, на строительство и реконструкцию систем и (или) объектов коммунальной инфраструктуры </t>
  </si>
  <si>
    <t>Субсидии  из областного бюджета местному бюджету, на реализацию проектов капитального строительства муниципального значения по развитию газификации</t>
  </si>
  <si>
    <t xml:space="preserve"> 906 2 02  25169  04  0000   150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</si>
  <si>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</si>
  <si>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901 2 02  25497  04  0000  150
</t>
  </si>
  <si>
    <t xml:space="preserve">Субсидии бюджетам городских округов на реализацию мероприятий по обеспечению жильем молодых семей
</t>
  </si>
  <si>
    <t>901  2  02  25527  04  0000  151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</si>
  <si>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</si>
  <si>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 xml:space="preserve"> 901  2  02  25555  04  0000  150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</si>
  <si>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</si>
  <si>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Субсидии из областного бюджета  на предоставление региональных социальных выплат молодым семьям на улучшение жилищных условий </t>
  </si>
  <si>
    <t>Субсидии  из областного бюджета местному бюджету, на обновление материально-технической базы для формирования у обучающихся современных технологических и гуманитарных навыков</t>
  </si>
  <si>
    <t>Межбюджетные трансферты, из резервного фонда Правительства Свердловской области на капитальный ремонт тепловой сети и сети горячего водоснабжения.</t>
  </si>
  <si>
    <t>076  1  16  90040  04  0000  140</t>
  </si>
  <si>
    <t>908  1  16  90040  04  0000  140</t>
  </si>
  <si>
    <t>901  2  02  29999 04  0000  150</t>
  </si>
  <si>
    <t>Субсидии из областного бюджета местному бюджету, предоставление которых предусмотрено государственной программой Свердловской области «Реализация молодежной политики и патриотического воспитания граждан в Свердловской области до 2024 года» на осуществление работы с молодежью в 2019 году</t>
  </si>
  <si>
    <t>субсидии из областного бюджета местному бюджету, предоставление которых предусмотрено государственной программой Свердловской области «Реализация молодежной политики и патриотического воспитания граждан в Свердловской области до 2024 года» на подготовку молодых граждан к военной службе в 2019 году</t>
  </si>
  <si>
    <t>906  2  02  29999 04  0000  150</t>
  </si>
  <si>
    <t>Субсидии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</si>
  <si>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919  2  02  29999 04  0000  150</t>
  </si>
  <si>
    <r>
      <t>Резервные фонды</t>
    </r>
    <r>
      <rPr>
        <sz val="11"/>
        <rFont val="Calibri"/>
        <family val="2"/>
      </rPr>
      <t xml:space="preserve"> ¹*</t>
    </r>
  </si>
  <si>
    <r>
      <t xml:space="preserve">    </t>
    </r>
    <r>
      <rPr>
        <vertAlign val="superscript"/>
        <sz val="11"/>
        <rFont val="Times New Roman"/>
        <family val="1"/>
      </rPr>
      <t>1*</t>
    </r>
    <r>
      <rPr>
        <sz val="11"/>
        <rFont val="Times New Roman"/>
        <family val="1"/>
      </rPr>
      <t xml:space="preserve"> Примечание:  Общая сумма расходов, осуществленных за счет резервного администрации Невьянского городского округа, составила   1 752,2 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</si>
  <si>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000  1  16  08000  00  0000  140</t>
  </si>
  <si>
    <t>182  1  05  01  012  01  0000  110</t>
  </si>
  <si>
    <t xml:space="preserve">Субсидии бюджетам бюджетной системы Российской Федерации (межбюджетные субсидии)
</t>
  </si>
  <si>
    <t xml:space="preserve">субсидии из областного бюджета местному бюджету, предоставление которых предусмотрено государственной программой Свердловской области «Развитие физической
культуры и спорта в Свердловской области до 2024 года» на реализацию мероприятий по поэтапному внедрению Всероссийского физкультурно-спортивного комплекса «Готов к труду и обороне» (ГТО)
</t>
  </si>
  <si>
    <t>межбюджетные трансферты, предоставление которых предусмотрено государственной программой Свердловской области «Управление государственными финансами Свердловской области до 2024 года» на стимулирование муниципальных образований   по направлению «Достижение лучших темпов роста поступлений налоговых и неналоговых доходов бюджетов на территории муниципального образования»</t>
  </si>
  <si>
    <t>межбюджетные трансферты, предоставление которых предусмотрено государственной программой Свердловской области «Управление государственными финансами Свердловской области до 2024 года» на стимулирование муниципальных образований   по направлению «Создание лучших условий по содействию развитию конкуренции и обеспечению благоприятного инвестиционного климата»</t>
  </si>
  <si>
    <t>000  2  07  04000  04  0000  150</t>
  </si>
  <si>
    <t>901  2  07  04050  04  0000  150</t>
  </si>
  <si>
    <t xml:space="preserve"> по состоянию на 01.08.2019 года</t>
  </si>
  <si>
    <t>Исполнено    на 01.08.2019г., в тыс. руб.</t>
  </si>
  <si>
    <t>на 01.08.2019г.</t>
  </si>
  <si>
    <t>Исполнение на 01.08.2019г., в тысячах рублей</t>
  </si>
  <si>
    <t>на  01.08.2019г.</t>
  </si>
  <si>
    <t>Сумма бюджетных назначений на 2019 год                (в тыс.руб.)</t>
  </si>
  <si>
    <t>Сумма фактического поступления на 01.08.2019 г. (в тыс.руб.)</t>
  </si>
  <si>
    <t>Рост, снижение (+,-) в тыс. руб.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</si>
  <si>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</si>
  <si>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188  1  16  25073  04  6000  140</t>
  </si>
  <si>
    <t>913 1 16 90040 04 0000 140</t>
  </si>
  <si>
    <t>000  1  17  00000  00  0000 000</t>
  </si>
  <si>
    <t>Межбюджетные трансферты, передаваемые бюджетам городских округов  на обеспечение оплаты труда работников муниципальных учреждений в размере не ниже минимального размера оплаты труда в 2018 году</t>
  </si>
  <si>
    <t>906  2  02  49999  04  0000  150</t>
  </si>
  <si>
    <t>Межбюджетные трансферты, из резервного фонда Правительства Свердловской области на замену стояков, разводки  и розлива системы отопления в  МАДОУ детский сад №39 "Родничок"</t>
  </si>
  <si>
    <t>Исполнение бюджета Невьянского городского округа по состоянию на 01.08.2019 г.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</si>
</sst>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000"/>
    <numFmt numFmtId="166" formatCode="#,##0.0"/>
    <numFmt numFmtId="167" formatCode="0.0%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Arial Cyr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color rgb="FF000000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name val="Arial Cyr"/>
      <family val="2"/>
    </font>
    <font>
      <b/>
      <sz val="9"/>
      <name val="Times New Roman"/>
      <family val="1"/>
    </font>
    <font>
      <sz val="8"/>
      <color rgb="FF000000"/>
      <name val="Arial Cyr"/>
      <family val="2"/>
    </font>
    <font>
      <sz val="10"/>
      <color rgb="FF000000"/>
      <name val="Arial Cyr"/>
      <family val="2"/>
    </font>
    <font>
      <b/>
      <i/>
      <sz val="10"/>
      <color theme="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vertAlign val="superscript"/>
      <sz val="11"/>
      <name val="Times New Roman"/>
      <family val="1"/>
    </font>
    <font>
      <sz val="11"/>
      <color theme="0" tint="-0.149990007281303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/>
      <right/>
      <top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31" fillId="0" borderId="1">
      <alignment horizontal="right" vertical="top" shrinkToFit="1"/>
      <protection/>
    </xf>
    <xf numFmtId="0" fontId="32" fillId="2" borderId="2">
      <alignment/>
      <protection/>
    </xf>
  </cellStyleXfs>
  <cellXfs count="210">
    <xf numFmtId="0" fontId="0" fillId="0" borderId="0" xfId="0"/>
    <xf numFmtId="0" fontId="0" fillId="0" borderId="0" xfId="0"/>
    <xf numFmtId="0" fontId="9" fillId="0" borderId="0" xfId="0" applyFont="1"/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justify"/>
    </xf>
    <xf numFmtId="164" fontId="7" fillId="0" borderId="0" xfId="0" applyNumberFormat="1" applyFont="1" applyFill="1" applyBorder="1"/>
    <xf numFmtId="0" fontId="7" fillId="0" borderId="0" xfId="0" applyFont="1" applyBorder="1"/>
    <xf numFmtId="164" fontId="7" fillId="0" borderId="0" xfId="0" applyNumberFormat="1" applyFont="1" applyBorder="1"/>
    <xf numFmtId="165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vertical="justify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164" fontId="10" fillId="0" borderId="0" xfId="0" applyNumberFormat="1" applyFont="1" applyBorder="1"/>
    <xf numFmtId="165" fontId="10" fillId="0" borderId="0" xfId="0" applyNumberFormat="1" applyFont="1" applyBorder="1" applyAlignment="1">
      <alignment horizontal="center"/>
    </xf>
    <xf numFmtId="164" fontId="10" fillId="0" borderId="0" xfId="0" applyNumberFormat="1" applyFont="1" applyFill="1" applyBorder="1"/>
    <xf numFmtId="0" fontId="10" fillId="0" borderId="0" xfId="0" applyFont="1" applyBorder="1"/>
    <xf numFmtId="165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justify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0" fillId="0" borderId="0" xfId="0" applyFont="1" applyFill="1" applyBorder="1"/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0" fontId="10" fillId="0" borderId="0" xfId="0" applyFont="1" applyBorder="1" applyAlignment="1">
      <alignment vertical="justify"/>
    </xf>
    <xf numFmtId="0" fontId="11" fillId="0" borderId="0" xfId="0" applyFont="1"/>
    <xf numFmtId="0" fontId="10" fillId="0" borderId="0" xfId="0" applyFont="1" applyFill="1" applyBorder="1" applyAlignment="1">
      <alignment vertical="justify" wrapText="1"/>
    </xf>
    <xf numFmtId="0" fontId="11" fillId="0" borderId="0" xfId="0" applyFont="1" applyBorder="1"/>
    <xf numFmtId="165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12" fillId="0" borderId="0" xfId="0" applyFont="1"/>
    <xf numFmtId="0" fontId="7" fillId="0" borderId="0" xfId="0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 applyAlignment="1">
      <alignment horizontal="center"/>
    </xf>
    <xf numFmtId="0" fontId="0" fillId="0" borderId="0" xfId="0" applyFill="1"/>
    <xf numFmtId="0" fontId="3" fillId="0" borderId="0" xfId="0" applyFont="1" applyBorder="1"/>
    <xf numFmtId="0" fontId="7" fillId="0" borderId="0" xfId="0" applyFont="1" applyFill="1" applyBorder="1" applyAlignment="1">
      <alignment/>
    </xf>
    <xf numFmtId="0" fontId="13" fillId="0" borderId="0" xfId="20" applyNumberFormat="1" applyFont="1" applyFill="1" applyBorder="1" applyAlignment="1">
      <alignment vertical="top" wrapText="1"/>
      <protection/>
    </xf>
    <xf numFmtId="0" fontId="16" fillId="0" borderId="3" xfId="0" applyFont="1" applyFill="1" applyBorder="1" applyAlignment="1">
      <alignment horizontal="center" vertical="top" wrapText="1"/>
    </xf>
    <xf numFmtId="3" fontId="16" fillId="0" borderId="3" xfId="0" applyNumberFormat="1" applyFont="1" applyBorder="1" applyAlignment="1">
      <alignment horizontal="center" vertical="top" wrapText="1"/>
    </xf>
    <xf numFmtId="0" fontId="14" fillId="0" borderId="3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center" vertical="top" wrapText="1"/>
    </xf>
    <xf numFmtId="3" fontId="19" fillId="0" borderId="3" xfId="0" applyNumberFormat="1" applyFont="1" applyBorder="1" applyAlignment="1">
      <alignment horizontal="center" vertical="top" wrapText="1"/>
    </xf>
    <xf numFmtId="0" fontId="22" fillId="0" borderId="0" xfId="0" applyFont="1" applyAlignment="1">
      <alignment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3" xfId="0" applyBorder="1"/>
    <xf numFmtId="0" fontId="5" fillId="0" borderId="3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wrapText="1"/>
    </xf>
    <xf numFmtId="0" fontId="24" fillId="0" borderId="3" xfId="0" applyFont="1" applyBorder="1" applyAlignment="1">
      <alignment horizontal="left" vertical="top" wrapText="1" indent="2"/>
    </xf>
    <xf numFmtId="0" fontId="22" fillId="0" borderId="3" xfId="0" applyFont="1" applyBorder="1" applyAlignment="1">
      <alignment wrapText="1"/>
    </xf>
    <xf numFmtId="0" fontId="22" fillId="0" borderId="3" xfId="0" applyFont="1" applyBorder="1" applyAlignment="1">
      <alignment horizontal="center" vertical="top"/>
    </xf>
    <xf numFmtId="0" fontId="26" fillId="0" borderId="3" xfId="0" applyFont="1" applyBorder="1" applyAlignment="1">
      <alignment horizontal="left" vertical="top" wrapText="1" indent="2"/>
    </xf>
    <xf numFmtId="0" fontId="21" fillId="0" borderId="3" xfId="0" applyFont="1" applyBorder="1" applyAlignment="1">
      <alignment wrapText="1"/>
    </xf>
    <xf numFmtId="0" fontId="21" fillId="0" borderId="3" xfId="0" applyFont="1" applyBorder="1" applyAlignment="1">
      <alignment horizontal="center" vertical="top"/>
    </xf>
    <xf numFmtId="0" fontId="21" fillId="0" borderId="3" xfId="0" applyFont="1" applyBorder="1" applyAlignment="1">
      <alignment vertical="top"/>
    </xf>
    <xf numFmtId="0" fontId="21" fillId="0" borderId="3" xfId="0" applyFont="1" applyBorder="1" applyAlignment="1">
      <alignment vertical="top" wrapText="1"/>
    </xf>
    <xf numFmtId="167" fontId="21" fillId="0" borderId="4" xfId="0" applyNumberFormat="1" applyFont="1" applyBorder="1" applyAlignment="1">
      <alignment horizontal="center" vertical="top"/>
    </xf>
    <xf numFmtId="167" fontId="21" fillId="0" borderId="3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 wrapText="1"/>
    </xf>
    <xf numFmtId="166" fontId="13" fillId="0" borderId="3" xfId="0" applyNumberFormat="1" applyFont="1" applyFill="1" applyBorder="1" applyAlignment="1">
      <alignment horizontal="right"/>
    </xf>
    <xf numFmtId="4" fontId="25" fillId="0" borderId="3" xfId="0" applyNumberFormat="1" applyFont="1" applyBorder="1" applyAlignment="1">
      <alignment horizontal="right" vertical="top" wrapText="1"/>
    </xf>
    <xf numFmtId="4" fontId="21" fillId="0" borderId="3" xfId="0" applyNumberFormat="1" applyFont="1" applyBorder="1" applyAlignment="1">
      <alignment horizontal="right" vertical="top" wrapText="1"/>
    </xf>
    <xf numFmtId="4" fontId="21" fillId="0" borderId="3" xfId="0" applyNumberFormat="1" applyFont="1" applyBorder="1" applyAlignment="1">
      <alignment vertical="top"/>
    </xf>
    <xf numFmtId="4" fontId="21" fillId="0" borderId="4" xfId="0" applyNumberFormat="1" applyFont="1" applyBorder="1" applyAlignment="1">
      <alignment horizontal="right" vertical="top"/>
    </xf>
    <xf numFmtId="4" fontId="21" fillId="0" borderId="3" xfId="0" applyNumberFormat="1" applyFont="1" applyFill="1" applyBorder="1" applyAlignment="1">
      <alignment vertical="top"/>
    </xf>
    <xf numFmtId="166" fontId="10" fillId="0" borderId="3" xfId="0" applyNumberFormat="1" applyFont="1" applyFill="1" applyBorder="1" applyAlignment="1">
      <alignment horizontal="right" vertical="top"/>
    </xf>
    <xf numFmtId="4" fontId="0" fillId="0" borderId="0" xfId="0" applyNumberFormat="1"/>
    <xf numFmtId="4" fontId="11" fillId="0" borderId="0" xfId="0" applyNumberFormat="1" applyFont="1"/>
    <xf numFmtId="0" fontId="0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0" fontId="8" fillId="0" borderId="3" xfId="0" applyFont="1" applyFill="1" applyBorder="1" applyAlignment="1">
      <alignment horizontal="center" vertical="top" wrapText="1"/>
    </xf>
    <xf numFmtId="165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justify"/>
    </xf>
    <xf numFmtId="4" fontId="8" fillId="0" borderId="3" xfId="0" applyNumberFormat="1" applyFont="1" applyFill="1" applyBorder="1"/>
    <xf numFmtId="0" fontId="8" fillId="0" borderId="3" xfId="0" applyFont="1" applyBorder="1"/>
    <xf numFmtId="164" fontId="8" fillId="0" borderId="3" xfId="0" applyNumberFormat="1" applyFont="1" applyBorder="1"/>
    <xf numFmtId="165" fontId="13" fillId="0" borderId="3" xfId="0" applyNumberFormat="1" applyFont="1" applyBorder="1" applyAlignment="1">
      <alignment horizontal="center" wrapText="1"/>
    </xf>
    <xf numFmtId="0" fontId="13" fillId="0" borderId="3" xfId="0" applyFont="1" applyBorder="1" applyAlignment="1">
      <alignment vertical="justify" wrapText="1"/>
    </xf>
    <xf numFmtId="4" fontId="13" fillId="0" borderId="3" xfId="0" applyNumberFormat="1" applyFont="1" applyFill="1" applyBorder="1" applyAlignment="1">
      <alignment wrapText="1"/>
    </xf>
    <xf numFmtId="0" fontId="13" fillId="0" borderId="3" xfId="0" applyFont="1" applyBorder="1" applyAlignment="1">
      <alignment wrapText="1"/>
    </xf>
    <xf numFmtId="164" fontId="13" fillId="0" borderId="3" xfId="0" applyNumberFormat="1" applyFont="1" applyBorder="1"/>
    <xf numFmtId="165" fontId="13" fillId="0" borderId="3" xfId="0" applyNumberFormat="1" applyFont="1" applyBorder="1" applyAlignment="1">
      <alignment horizontal="center"/>
    </xf>
    <xf numFmtId="4" fontId="13" fillId="0" borderId="3" xfId="0" applyNumberFormat="1" applyFont="1" applyFill="1" applyBorder="1"/>
    <xf numFmtId="0" fontId="13" fillId="0" borderId="3" xfId="0" applyFont="1" applyBorder="1"/>
    <xf numFmtId="0" fontId="13" fillId="0" borderId="3" xfId="0" applyFont="1" applyFill="1" applyBorder="1"/>
    <xf numFmtId="164" fontId="13" fillId="0" borderId="3" xfId="0" applyNumberFormat="1" applyFont="1" applyFill="1" applyBorder="1"/>
    <xf numFmtId="165" fontId="8" fillId="0" borderId="3" xfId="0" applyNumberFormat="1" applyFont="1" applyBorder="1" applyAlignment="1">
      <alignment horizontal="center" vertical="top"/>
    </xf>
    <xf numFmtId="0" fontId="8" fillId="0" borderId="3" xfId="0" applyFont="1" applyBorder="1" applyAlignment="1">
      <alignment vertical="justify" wrapText="1"/>
    </xf>
    <xf numFmtId="4" fontId="8" fillId="0" borderId="3" xfId="0" applyNumberFormat="1" applyFont="1" applyFill="1" applyBorder="1" applyAlignment="1">
      <alignment vertical="top"/>
    </xf>
    <xf numFmtId="0" fontId="8" fillId="0" borderId="3" xfId="0" applyFont="1" applyBorder="1" applyAlignment="1">
      <alignment vertical="top"/>
    </xf>
    <xf numFmtId="164" fontId="8" fillId="0" borderId="3" xfId="0" applyNumberFormat="1" applyFont="1" applyBorder="1" applyAlignment="1">
      <alignment vertical="top"/>
    </xf>
    <xf numFmtId="165" fontId="8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vertical="justify"/>
    </xf>
    <xf numFmtId="0" fontId="13" fillId="0" borderId="3" xfId="0" applyFont="1" applyFill="1" applyBorder="1" applyAlignment="1">
      <alignment vertical="justify" wrapText="1"/>
    </xf>
    <xf numFmtId="165" fontId="13" fillId="0" borderId="3" xfId="0" applyNumberFormat="1" applyFont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34" fillId="0" borderId="3" xfId="0" applyFont="1" applyFill="1" applyBorder="1" applyAlignment="1">
      <alignment vertical="justify"/>
    </xf>
    <xf numFmtId="0" fontId="8" fillId="0" borderId="3" xfId="0" applyFont="1" applyFill="1" applyBorder="1"/>
    <xf numFmtId="0" fontId="13" fillId="0" borderId="0" xfId="0" applyFont="1" applyFill="1"/>
    <xf numFmtId="0" fontId="0" fillId="0" borderId="0" xfId="0" applyFont="1" applyFill="1"/>
    <xf numFmtId="0" fontId="4" fillId="0" borderId="3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" fontId="38" fillId="0" borderId="0" xfId="0" applyNumberFormat="1" applyFont="1"/>
    <xf numFmtId="165" fontId="13" fillId="0" borderId="3" xfId="0" applyNumberFormat="1" applyFont="1" applyBorder="1" applyAlignment="1">
      <alignment horizontal="center" vertical="top"/>
    </xf>
    <xf numFmtId="4" fontId="13" fillId="0" borderId="3" xfId="0" applyNumberFormat="1" applyFont="1" applyFill="1" applyBorder="1" applyAlignment="1">
      <alignment vertical="top"/>
    </xf>
    <xf numFmtId="0" fontId="13" fillId="0" borderId="3" xfId="0" applyFont="1" applyBorder="1" applyAlignment="1">
      <alignment vertical="top"/>
    </xf>
    <xf numFmtId="164" fontId="13" fillId="0" borderId="3" xfId="0" applyNumberFormat="1" applyFont="1" applyBorder="1" applyAlignment="1">
      <alignment vertical="top"/>
    </xf>
    <xf numFmtId="0" fontId="23" fillId="0" borderId="3" xfId="0" applyFont="1" applyFill="1" applyBorder="1" applyAlignment="1">
      <alignment horizontal="center" vertical="top" wrapText="1"/>
    </xf>
    <xf numFmtId="4" fontId="25" fillId="0" borderId="3" xfId="0" applyNumberFormat="1" applyFont="1" applyFill="1" applyBorder="1" applyAlignment="1">
      <alignment horizontal="right" vertical="top" wrapText="1"/>
    </xf>
    <xf numFmtId="4" fontId="21" fillId="0" borderId="3" xfId="0" applyNumberFormat="1" applyFont="1" applyFill="1" applyBorder="1" applyAlignment="1">
      <alignment horizontal="right" vertical="top" wrapText="1"/>
    </xf>
    <xf numFmtId="0" fontId="0" fillId="3" borderId="0" xfId="0" applyFill="1"/>
    <xf numFmtId="0" fontId="4" fillId="0" borderId="3" xfId="20" applyFont="1" applyFill="1" applyBorder="1" applyAlignment="1">
      <alignment horizontal="center" vertical="center"/>
      <protection/>
    </xf>
    <xf numFmtId="3" fontId="4" fillId="0" borderId="3" xfId="20" applyNumberFormat="1" applyFont="1" applyFill="1" applyBorder="1" applyAlignment="1">
      <alignment horizontal="center" vertical="center" wrapText="1"/>
      <protection/>
    </xf>
    <xf numFmtId="3" fontId="4" fillId="0" borderId="3" xfId="20" applyNumberFormat="1" applyFont="1" applyFill="1" applyBorder="1" applyAlignment="1">
      <alignment horizontal="center" vertical="center"/>
      <protection/>
    </xf>
    <xf numFmtId="0" fontId="4" fillId="0" borderId="3" xfId="22" applyFont="1" applyFill="1" applyBorder="1" applyAlignment="1">
      <alignment horizontal="justify" vertical="top"/>
      <protection/>
    </xf>
    <xf numFmtId="0" fontId="4" fillId="0" borderId="3" xfId="22" applyFont="1" applyFill="1" applyBorder="1" applyAlignment="1">
      <alignment vertical="top" wrapText="1"/>
      <protection/>
    </xf>
    <xf numFmtId="4" fontId="4" fillId="0" borderId="3" xfId="22" applyNumberFormat="1" applyFont="1" applyFill="1" applyBorder="1" applyAlignment="1">
      <alignment horizontal="right"/>
      <protection/>
    </xf>
    <xf numFmtId="4" fontId="4" fillId="0" borderId="3" xfId="22" applyNumberFormat="1" applyFont="1" applyFill="1" applyBorder="1" applyAlignment="1">
      <alignment horizontal="center"/>
      <protection/>
    </xf>
    <xf numFmtId="4" fontId="27" fillId="0" borderId="3" xfId="0" applyNumberFormat="1" applyFont="1" applyFill="1" applyBorder="1" applyAlignment="1">
      <alignment horizontal="right"/>
    </xf>
    <xf numFmtId="0" fontId="4" fillId="0" borderId="3" xfId="22" applyFont="1" applyFill="1" applyBorder="1" applyAlignment="1">
      <alignment horizontal="justify"/>
      <protection/>
    </xf>
    <xf numFmtId="0" fontId="3" fillId="0" borderId="3" xfId="22" applyFont="1" applyFill="1" applyBorder="1" applyAlignment="1">
      <alignment horizontal="justify" vertical="top"/>
      <protection/>
    </xf>
    <xf numFmtId="0" fontId="3" fillId="0" borderId="3" xfId="22" applyFont="1" applyFill="1" applyBorder="1" applyAlignment="1">
      <alignment horizontal="justify" vertical="top" wrapText="1"/>
      <protection/>
    </xf>
    <xf numFmtId="4" fontId="3" fillId="0" borderId="3" xfId="22" applyNumberFormat="1" applyFont="1" applyFill="1" applyBorder="1" applyAlignment="1">
      <alignment horizontal="right"/>
      <protection/>
    </xf>
    <xf numFmtId="4" fontId="28" fillId="0" borderId="3" xfId="0" applyNumberFormat="1" applyFont="1" applyFill="1" applyBorder="1" applyAlignment="1">
      <alignment horizontal="right" shrinkToFit="1"/>
    </xf>
    <xf numFmtId="4" fontId="3" fillId="0" borderId="3" xfId="22" applyNumberFormat="1" applyFont="1" applyFill="1" applyBorder="1" applyAlignment="1">
      <alignment horizontal="center"/>
      <protection/>
    </xf>
    <xf numFmtId="4" fontId="5" fillId="0" borderId="3" xfId="0" applyNumberFormat="1" applyFont="1" applyFill="1" applyBorder="1" applyAlignment="1">
      <alignment horizontal="right"/>
    </xf>
    <xf numFmtId="1" fontId="3" fillId="0" borderId="3" xfId="22" applyNumberFormat="1" applyFont="1" applyFill="1" applyBorder="1" applyAlignment="1">
      <alignment horizontal="justify" vertical="top"/>
      <protection/>
    </xf>
    <xf numFmtId="0" fontId="3" fillId="0" borderId="3" xfId="27" applyNumberFormat="1" applyFont="1" applyFill="1" applyBorder="1" applyAlignment="1" applyProtection="1">
      <alignment vertical="top" wrapText="1"/>
      <protection/>
    </xf>
    <xf numFmtId="4" fontId="28" fillId="0" borderId="3" xfId="28" applyNumberFormat="1" applyFont="1" applyFill="1" applyBorder="1" applyAlignment="1">
      <alignment horizontal="right" shrinkToFit="1"/>
      <protection/>
    </xf>
    <xf numFmtId="0" fontId="4" fillId="0" borderId="3" xfId="22" applyFont="1" applyFill="1" applyBorder="1" applyAlignment="1">
      <alignment horizontal="justify" vertical="top" wrapText="1"/>
      <protection/>
    </xf>
    <xf numFmtId="0" fontId="3" fillId="0" borderId="3" xfId="20" applyFont="1" applyFill="1" applyBorder="1" applyAlignment="1">
      <alignment horizontal="justify" vertical="top"/>
      <protection/>
    </xf>
    <xf numFmtId="0" fontId="0" fillId="3" borderId="0" xfId="0" applyFont="1" applyFill="1"/>
    <xf numFmtId="0" fontId="5" fillId="0" borderId="3" xfId="0" applyFont="1" applyFill="1" applyBorder="1" applyAlignment="1">
      <alignment vertical="top" wrapText="1"/>
    </xf>
    <xf numFmtId="4" fontId="4" fillId="0" borderId="3" xfId="22" applyNumberFormat="1" applyFont="1" applyFill="1" applyBorder="1" applyAlignment="1">
      <alignment horizontal="right" wrapText="1"/>
      <protection/>
    </xf>
    <xf numFmtId="0" fontId="4" fillId="0" borderId="3" xfId="0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vertical="top" wrapText="1"/>
    </xf>
    <xf numFmtId="0" fontId="39" fillId="3" borderId="0" xfId="0" applyFont="1" applyFill="1"/>
    <xf numFmtId="0" fontId="6" fillId="0" borderId="3" xfId="22" applyFont="1" applyFill="1" applyBorder="1" applyAlignment="1">
      <alignment horizontal="justify" vertical="top"/>
      <protection/>
    </xf>
    <xf numFmtId="49" fontId="6" fillId="0" borderId="3" xfId="0" applyNumberFormat="1" applyFont="1" applyFill="1" applyBorder="1" applyAlignment="1">
      <alignment vertical="top" wrapText="1"/>
    </xf>
    <xf numFmtId="4" fontId="6" fillId="0" borderId="3" xfId="22" applyNumberFormat="1" applyFont="1" applyFill="1" applyBorder="1" applyAlignment="1">
      <alignment horizontal="right"/>
      <protection/>
    </xf>
    <xf numFmtId="49" fontId="3" fillId="0" borderId="3" xfId="0" applyNumberFormat="1" applyFont="1" applyFill="1" applyBorder="1" applyAlignment="1">
      <alignment vertical="top" wrapText="1"/>
    </xf>
    <xf numFmtId="4" fontId="33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0" fontId="3" fillId="0" borderId="3" xfId="22" applyNumberFormat="1" applyFont="1" applyFill="1" applyBorder="1" applyAlignment="1">
      <alignment horizontal="justify" vertical="top" wrapText="1"/>
      <protection/>
    </xf>
    <xf numFmtId="0" fontId="4" fillId="0" borderId="3" xfId="22" applyNumberFormat="1" applyFont="1" applyFill="1" applyBorder="1" applyAlignment="1">
      <alignment horizontal="justify" vertical="top" wrapText="1"/>
      <protection/>
    </xf>
    <xf numFmtId="0" fontId="4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9" fontId="32" fillId="0" borderId="1" xfId="28" applyNumberFormat="1" applyFont="1" applyFill="1" applyBorder="1" applyAlignment="1" applyProtection="1">
      <alignment horizontal="left" vertical="top" wrapText="1"/>
      <protection/>
    </xf>
    <xf numFmtId="49" fontId="32" fillId="0" borderId="1" xfId="28" applyNumberFormat="1" applyFont="1" applyFill="1" applyBorder="1" applyAlignment="1">
      <alignment horizontal="left" vertical="top" wrapText="1"/>
      <protection/>
    </xf>
    <xf numFmtId="4" fontId="4" fillId="0" borderId="3" xfId="22" applyNumberFormat="1" applyFont="1" applyFill="1" applyBorder="1" applyAlignment="1">
      <alignment/>
      <protection/>
    </xf>
    <xf numFmtId="4" fontId="3" fillId="0" borderId="3" xfId="22" applyNumberFormat="1" applyFont="1" applyFill="1" applyBorder="1" applyAlignment="1">
      <alignment/>
      <protection/>
    </xf>
    <xf numFmtId="4" fontId="5" fillId="0" borderId="3" xfId="0" applyNumberFormat="1" applyFont="1" applyFill="1" applyBorder="1" applyAlignment="1">
      <alignment/>
    </xf>
    <xf numFmtId="4" fontId="4" fillId="0" borderId="3" xfId="22" applyNumberFormat="1" applyFont="1" applyFill="1" applyBorder="1" applyAlignment="1">
      <alignment horizontal="center" wrapText="1"/>
      <protection/>
    </xf>
    <xf numFmtId="4" fontId="4" fillId="0" borderId="3" xfId="22" applyNumberFormat="1" applyFont="1" applyFill="1" applyBorder="1" applyAlignment="1">
      <alignment wrapText="1"/>
      <protection/>
    </xf>
    <xf numFmtId="0" fontId="4" fillId="0" borderId="3" xfId="22" applyFont="1" applyFill="1" applyBorder="1" applyAlignment="1">
      <alignment vertical="center"/>
      <protection/>
    </xf>
    <xf numFmtId="0" fontId="4" fillId="0" borderId="3" xfId="22" applyFont="1" applyFill="1" applyBorder="1" applyAlignment="1">
      <alignment horizontal="justify" vertical="center" wrapText="1"/>
      <protection/>
    </xf>
    <xf numFmtId="4" fontId="4" fillId="0" borderId="3" xfId="22" applyNumberFormat="1" applyFont="1" applyFill="1" applyBorder="1" applyAlignment="1">
      <alignment horizontal="center" vertical="center" wrapText="1"/>
      <protection/>
    </xf>
    <xf numFmtId="0" fontId="3" fillId="0" borderId="3" xfId="22" applyFont="1" applyFill="1" applyBorder="1" applyAlignment="1">
      <alignment vertical="top"/>
      <protection/>
    </xf>
    <xf numFmtId="4" fontId="3" fillId="0" borderId="3" xfId="22" applyNumberFormat="1" applyFont="1" applyFill="1" applyBorder="1" applyAlignment="1">
      <alignment horizontal="center" wrapText="1"/>
      <protection/>
    </xf>
    <xf numFmtId="4" fontId="3" fillId="0" borderId="3" xfId="0" applyNumberFormat="1" applyFont="1" applyFill="1" applyBorder="1" applyAlignment="1">
      <alignment/>
    </xf>
    <xf numFmtId="0" fontId="4" fillId="0" borderId="3" xfId="22" applyFont="1" applyFill="1" applyBorder="1" applyAlignment="1">
      <alignment vertical="top"/>
      <protection/>
    </xf>
    <xf numFmtId="0" fontId="4" fillId="0" borderId="3" xfId="22" applyFont="1" applyFill="1" applyBorder="1" applyAlignment="1">
      <alignment horizontal="left" vertical="center"/>
      <protection/>
    </xf>
    <xf numFmtId="0" fontId="3" fillId="0" borderId="3" xfId="22" applyFont="1" applyFill="1" applyBorder="1" applyAlignment="1">
      <alignment horizontal="left" vertical="center"/>
      <protection/>
    </xf>
    <xf numFmtId="0" fontId="3" fillId="0" borderId="3" xfId="22" applyFont="1" applyFill="1" applyBorder="1" applyAlignment="1">
      <alignment horizontal="left" vertical="center" wrapText="1"/>
      <protection/>
    </xf>
    <xf numFmtId="0" fontId="5" fillId="0" borderId="3" xfId="0" applyFont="1" applyFill="1" applyBorder="1" applyAlignment="1">
      <alignment horizontal="left" vertical="center"/>
    </xf>
    <xf numFmtId="0" fontId="3" fillId="0" borderId="3" xfId="22" applyFont="1" applyFill="1" applyBorder="1" applyAlignment="1">
      <alignment horizontal="left" vertical="top"/>
      <protection/>
    </xf>
    <xf numFmtId="0" fontId="3" fillId="0" borderId="3" xfId="22" applyNumberFormat="1" applyFont="1" applyFill="1" applyBorder="1" applyAlignment="1">
      <alignment horizontal="justify" vertical="top"/>
      <protection/>
    </xf>
    <xf numFmtId="0" fontId="3" fillId="0" borderId="3" xfId="22" applyNumberFormat="1" applyFont="1" applyFill="1" applyBorder="1" applyAlignment="1">
      <alignment horizontal="left" vertical="top" wrapText="1"/>
      <protection/>
    </xf>
    <xf numFmtId="4" fontId="3" fillId="0" borderId="3" xfId="22" applyNumberFormat="1" applyFont="1" applyFill="1" applyBorder="1" applyAlignment="1">
      <alignment horizontal="right" wrapText="1"/>
      <protection/>
    </xf>
    <xf numFmtId="4" fontId="6" fillId="0" borderId="3" xfId="22" applyNumberFormat="1" applyFont="1" applyFill="1" applyBorder="1" applyAlignment="1">
      <alignment horizontal="right" wrapText="1"/>
      <protection/>
    </xf>
    <xf numFmtId="4" fontId="3" fillId="0" borderId="3" xfId="22" applyNumberFormat="1" applyFont="1" applyFill="1" applyBorder="1" applyAlignment="1">
      <alignment wrapText="1"/>
      <protection/>
    </xf>
    <xf numFmtId="0" fontId="3" fillId="0" borderId="3" xfId="0" applyNumberFormat="1" applyFont="1" applyFill="1" applyBorder="1" applyAlignment="1">
      <alignment horizontal="justify" vertical="top"/>
    </xf>
    <xf numFmtId="0" fontId="4" fillId="0" borderId="3" xfId="22" applyFont="1" applyFill="1" applyBorder="1" applyAlignment="1">
      <alignment horizontal="left" vertical="top"/>
      <protection/>
    </xf>
    <xf numFmtId="0" fontId="7" fillId="0" borderId="3" xfId="22" applyFont="1" applyFill="1" applyBorder="1" applyAlignment="1">
      <alignment horizontal="left" vertical="top" wrapText="1"/>
      <protection/>
    </xf>
    <xf numFmtId="0" fontId="3" fillId="0" borderId="3" xfId="22" applyFont="1" applyFill="1" applyBorder="1" applyAlignment="1">
      <alignment horizontal="left" vertical="top" wrapText="1"/>
      <protection/>
    </xf>
    <xf numFmtId="0" fontId="40" fillId="0" borderId="5" xfId="22" applyFont="1" applyFill="1" applyBorder="1" applyAlignment="1">
      <alignment vertical="top"/>
      <protection/>
    </xf>
    <xf numFmtId="0" fontId="3" fillId="0" borderId="4" xfId="22" applyNumberFormat="1" applyFont="1" applyFill="1" applyBorder="1" applyAlignment="1">
      <alignment horizontal="left" vertical="top" wrapText="1"/>
      <protection/>
    </xf>
    <xf numFmtId="0" fontId="3" fillId="0" borderId="5" xfId="22" applyFont="1" applyFill="1" applyBorder="1" applyAlignment="1">
      <alignment horizontal="left" vertical="center"/>
      <protection/>
    </xf>
    <xf numFmtId="0" fontId="14" fillId="0" borderId="3" xfId="0" applyFont="1" applyFill="1" applyBorder="1" applyAlignment="1">
      <alignment vertical="top" wrapText="1"/>
    </xf>
    <xf numFmtId="0" fontId="30" fillId="0" borderId="3" xfId="22" applyFont="1" applyFill="1" applyBorder="1" applyAlignment="1">
      <alignment vertical="top"/>
      <protection/>
    </xf>
    <xf numFmtId="0" fontId="40" fillId="0" borderId="3" xfId="22" applyFont="1" applyFill="1" applyBorder="1" applyAlignment="1">
      <alignment vertical="top"/>
      <protection/>
    </xf>
    <xf numFmtId="0" fontId="43" fillId="3" borderId="0" xfId="0" applyFont="1" applyFill="1"/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40" fillId="0" borderId="3" xfId="20" applyFont="1" applyFill="1" applyBorder="1" applyAlignment="1">
      <alignment horizontal="center" vertical="center" wrapText="1"/>
      <protection/>
    </xf>
    <xf numFmtId="0" fontId="40" fillId="0" borderId="3" xfId="20" applyFont="1" applyFill="1" applyBorder="1" applyAlignment="1">
      <alignment horizontal="center" vertical="center"/>
      <protection/>
    </xf>
    <xf numFmtId="4" fontId="40" fillId="0" borderId="3" xfId="20" applyNumberFormat="1" applyFont="1" applyFill="1" applyBorder="1" applyAlignment="1">
      <alignment horizontal="center" vertical="center" wrapText="1"/>
      <protection/>
    </xf>
    <xf numFmtId="4" fontId="41" fillId="0" borderId="3" xfId="20" applyNumberFormat="1" applyFont="1" applyFill="1" applyBorder="1" applyAlignment="1">
      <alignment horizontal="center" vertical="center" wrapText="1"/>
      <protection/>
    </xf>
    <xf numFmtId="4" fontId="42" fillId="0" borderId="3" xfId="20" applyNumberFormat="1" applyFont="1" applyFill="1" applyBorder="1" applyAlignment="1">
      <alignment horizontal="center" vertical="center" wrapText="1"/>
      <protection/>
    </xf>
    <xf numFmtId="0" fontId="29" fillId="0" borderId="0" xfId="20" applyFont="1" applyFill="1" applyAlignment="1">
      <alignment horizontal="center" wrapText="1"/>
      <protection/>
    </xf>
    <xf numFmtId="0" fontId="34" fillId="0" borderId="0" xfId="0" applyFont="1" applyAlignment="1">
      <alignment horizontal="center"/>
    </xf>
    <xf numFmtId="0" fontId="34" fillId="3" borderId="0" xfId="0" applyFont="1" applyFill="1" applyAlignment="1">
      <alignment horizontal="center"/>
    </xf>
    <xf numFmtId="0" fontId="35" fillId="0" borderId="0" xfId="0" applyFont="1" applyBorder="1" applyAlignment="1">
      <alignment horizontal="center"/>
    </xf>
    <xf numFmtId="0" fontId="13" fillId="0" borderId="0" xfId="20" applyNumberFormat="1" applyFont="1" applyFill="1" applyBorder="1" applyAlignment="1">
      <alignment horizontal="left" vertical="top" wrapText="1"/>
      <protection/>
    </xf>
    <xf numFmtId="0" fontId="22" fillId="0" borderId="0" xfId="0" applyFont="1" applyAlignment="1">
      <alignment horizontal="center" wrapText="1"/>
    </xf>
    <xf numFmtId="0" fontId="22" fillId="3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top" wrapText="1"/>
    </xf>
    <xf numFmtId="0" fontId="15" fillId="3" borderId="6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 3" xfId="21"/>
    <cellStyle name="Обычный 2 2" xfId="22"/>
    <cellStyle name="Обычный 2 2 2" xfId="23"/>
    <cellStyle name="Обычный 4" xfId="24"/>
    <cellStyle name="Обычный 2 2 3" xfId="25"/>
    <cellStyle name="Обычный 2 2 5" xfId="26"/>
    <cellStyle name="xl43" xfId="27"/>
    <cellStyle name="xl44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tabSelected="1" workbookViewId="0" topLeftCell="A1">
      <selection activeCell="A11" sqref="A11"/>
    </sheetView>
  </sheetViews>
  <sheetFormatPr defaultColWidth="9.140625" defaultRowHeight="15"/>
  <cols>
    <col min="1" max="1" width="28.140625" style="38" customWidth="1"/>
    <col min="2" max="2" width="47.00390625" style="38" customWidth="1"/>
    <col min="3" max="3" width="11.57421875" style="38" customWidth="1"/>
    <col min="4" max="4" width="12.28125" style="38" customWidth="1"/>
    <col min="5" max="5" width="11.28125" style="75" customWidth="1"/>
    <col min="6" max="6" width="11.7109375" style="74" customWidth="1"/>
    <col min="7" max="16384" width="9.140625" style="1" customWidth="1"/>
  </cols>
  <sheetData>
    <row r="1" spans="1:6" s="38" customFormat="1" ht="24" customHeight="1">
      <c r="A1" s="200" t="s">
        <v>467</v>
      </c>
      <c r="B1" s="200"/>
      <c r="C1" s="200"/>
      <c r="D1" s="200"/>
      <c r="E1" s="200"/>
      <c r="F1" s="200"/>
    </row>
    <row r="2" spans="1:6" s="120" customFormat="1" ht="79.5" customHeight="1">
      <c r="A2" s="195" t="s">
        <v>0</v>
      </c>
      <c r="B2" s="196" t="s">
        <v>1</v>
      </c>
      <c r="C2" s="197" t="s">
        <v>457</v>
      </c>
      <c r="D2" s="198" t="s">
        <v>458</v>
      </c>
      <c r="E2" s="199" t="s">
        <v>2</v>
      </c>
      <c r="F2" s="197" t="s">
        <v>459</v>
      </c>
    </row>
    <row r="3" spans="1:6" s="120" customFormat="1" ht="17.25" customHeight="1">
      <c r="A3" s="121">
        <v>1</v>
      </c>
      <c r="B3" s="121">
        <v>2</v>
      </c>
      <c r="C3" s="122">
        <v>3</v>
      </c>
      <c r="D3" s="123">
        <v>4</v>
      </c>
      <c r="E3" s="123">
        <v>5</v>
      </c>
      <c r="F3" s="123">
        <v>6</v>
      </c>
    </row>
    <row r="4" spans="1:6" s="120" customFormat="1" ht="15">
      <c r="A4" s="124" t="s">
        <v>3</v>
      </c>
      <c r="B4" s="125" t="s">
        <v>4</v>
      </c>
      <c r="C4" s="126">
        <f>SUM(C5+C12+C19+C33+C39+C41+C43+C57+C63+C78+C87+C131)</f>
        <v>570583.8100000002</v>
      </c>
      <c r="D4" s="126">
        <f>SUM(D5+D12+D19+D33+D39+D41+D43+D57+D63+D78+D87+D131)</f>
        <v>323401.184</v>
      </c>
      <c r="E4" s="127">
        <f>SUM(D4*100/C4)</f>
        <v>56.678997604225735</v>
      </c>
      <c r="F4" s="128">
        <f>D4-C4</f>
        <v>-247182.62600000016</v>
      </c>
    </row>
    <row r="5" spans="1:6" s="120" customFormat="1" ht="15">
      <c r="A5" s="129" t="s">
        <v>5</v>
      </c>
      <c r="B5" s="125" t="s">
        <v>6</v>
      </c>
      <c r="C5" s="126">
        <f>SUM(C6)</f>
        <v>407332</v>
      </c>
      <c r="D5" s="126">
        <f>SUM(D6)</f>
        <v>235741.53</v>
      </c>
      <c r="E5" s="127">
        <f aca="true" t="shared" si="0" ref="E5:E66">SUM(D5*100/C5)</f>
        <v>57.874542142527474</v>
      </c>
      <c r="F5" s="128">
        <f aca="true" t="shared" si="1" ref="F5:F68">D5-C5</f>
        <v>-171590.47</v>
      </c>
    </row>
    <row r="6" spans="1:6" s="120" customFormat="1" ht="15">
      <c r="A6" s="129" t="s">
        <v>7</v>
      </c>
      <c r="B6" s="125" t="s">
        <v>8</v>
      </c>
      <c r="C6" s="126">
        <f>SUM(C7:C10)</f>
        <v>407332</v>
      </c>
      <c r="D6" s="126">
        <f>SUM(D7:D11)</f>
        <v>235741.53</v>
      </c>
      <c r="E6" s="127">
        <f t="shared" si="0"/>
        <v>57.874542142527474</v>
      </c>
      <c r="F6" s="128">
        <f t="shared" si="1"/>
        <v>-171590.47</v>
      </c>
    </row>
    <row r="7" spans="1:6" s="120" customFormat="1" ht="81" customHeight="1">
      <c r="A7" s="130" t="s">
        <v>9</v>
      </c>
      <c r="B7" s="131" t="s">
        <v>10</v>
      </c>
      <c r="C7" s="132">
        <v>396682.9</v>
      </c>
      <c r="D7" s="133">
        <v>226705.41</v>
      </c>
      <c r="E7" s="134">
        <f t="shared" si="0"/>
        <v>57.15028553033166</v>
      </c>
      <c r="F7" s="135">
        <f t="shared" si="1"/>
        <v>-169977.49000000002</v>
      </c>
    </row>
    <row r="8" spans="1:6" s="120" customFormat="1" ht="102">
      <c r="A8" s="130" t="s">
        <v>11</v>
      </c>
      <c r="B8" s="131" t="s">
        <v>12</v>
      </c>
      <c r="C8" s="132">
        <v>1214</v>
      </c>
      <c r="D8" s="133">
        <v>773.33</v>
      </c>
      <c r="E8" s="134">
        <f t="shared" si="0"/>
        <v>63.700988467874794</v>
      </c>
      <c r="F8" s="135">
        <f t="shared" si="1"/>
        <v>-440.66999999999996</v>
      </c>
    </row>
    <row r="9" spans="1:6" s="120" customFormat="1" ht="38.25">
      <c r="A9" s="130" t="s">
        <v>13</v>
      </c>
      <c r="B9" s="131" t="s">
        <v>14</v>
      </c>
      <c r="C9" s="132">
        <v>2445.44</v>
      </c>
      <c r="D9" s="133">
        <v>4000.59</v>
      </c>
      <c r="E9" s="134">
        <f t="shared" si="0"/>
        <v>163.5938726773096</v>
      </c>
      <c r="F9" s="135">
        <f t="shared" si="1"/>
        <v>1555.15</v>
      </c>
    </row>
    <row r="10" spans="1:6" s="120" customFormat="1" ht="15" customHeight="1" hidden="1">
      <c r="A10" s="130" t="s">
        <v>15</v>
      </c>
      <c r="B10" s="131" t="s">
        <v>16</v>
      </c>
      <c r="C10" s="132">
        <v>6989.66</v>
      </c>
      <c r="D10" s="133">
        <v>4262.1</v>
      </c>
      <c r="E10" s="134">
        <f t="shared" si="0"/>
        <v>60.977214914602435</v>
      </c>
      <c r="F10" s="135">
        <f t="shared" si="1"/>
        <v>-2727.5599999999995</v>
      </c>
    </row>
    <row r="11" spans="1:6" s="120" customFormat="1" ht="62.25" customHeight="1">
      <c r="A11" s="136" t="s">
        <v>377</v>
      </c>
      <c r="B11" s="137" t="s">
        <v>365</v>
      </c>
      <c r="C11" s="138" t="s">
        <v>378</v>
      </c>
      <c r="D11" s="133">
        <v>0.1</v>
      </c>
      <c r="E11" s="134"/>
      <c r="F11" s="135">
        <f t="shared" si="1"/>
        <v>0.1</v>
      </c>
    </row>
    <row r="12" spans="1:6" s="120" customFormat="1" ht="38.25">
      <c r="A12" s="124" t="s">
        <v>17</v>
      </c>
      <c r="B12" s="139" t="s">
        <v>18</v>
      </c>
      <c r="C12" s="126">
        <f>SUM(C13)</f>
        <v>38614</v>
      </c>
      <c r="D12" s="126">
        <f>SUM(D13)</f>
        <v>22818.13</v>
      </c>
      <c r="E12" s="127">
        <f t="shared" si="0"/>
        <v>59.09289376909929</v>
      </c>
      <c r="F12" s="128">
        <f t="shared" si="1"/>
        <v>-15795.869999999999</v>
      </c>
    </row>
    <row r="13" spans="1:6" s="120" customFormat="1" ht="25.5">
      <c r="A13" s="124" t="s">
        <v>300</v>
      </c>
      <c r="B13" s="139" t="s">
        <v>19</v>
      </c>
      <c r="C13" s="126">
        <f>SUM(C14+C15+C16+C17+C18)</f>
        <v>38614</v>
      </c>
      <c r="D13" s="126">
        <f>SUM(D14+D15+D16+D17+D18)</f>
        <v>22818.13</v>
      </c>
      <c r="E13" s="127">
        <f t="shared" si="0"/>
        <v>59.09289376909929</v>
      </c>
      <c r="F13" s="128">
        <f t="shared" si="1"/>
        <v>-15795.869999999999</v>
      </c>
    </row>
    <row r="14" spans="1:6" s="141" customFormat="1" ht="31.5" customHeight="1">
      <c r="A14" s="140" t="s">
        <v>301</v>
      </c>
      <c r="B14" s="131" t="s">
        <v>302</v>
      </c>
      <c r="C14" s="132">
        <v>1339</v>
      </c>
      <c r="D14" s="132">
        <v>719.86</v>
      </c>
      <c r="E14" s="134">
        <f t="shared" si="0"/>
        <v>53.76101568334578</v>
      </c>
      <c r="F14" s="135">
        <f t="shared" si="1"/>
        <v>-619.14</v>
      </c>
    </row>
    <row r="15" spans="1:6" s="120" customFormat="1" ht="76.5">
      <c r="A15" s="140" t="s">
        <v>295</v>
      </c>
      <c r="B15" s="140" t="s">
        <v>20</v>
      </c>
      <c r="C15" s="132">
        <v>16382.2</v>
      </c>
      <c r="D15" s="133">
        <v>9975.02</v>
      </c>
      <c r="E15" s="134">
        <f t="shared" si="0"/>
        <v>60.889379936760626</v>
      </c>
      <c r="F15" s="135">
        <f t="shared" si="1"/>
        <v>-6407.18</v>
      </c>
    </row>
    <row r="16" spans="1:6" s="120" customFormat="1" ht="89.25">
      <c r="A16" s="140" t="s">
        <v>303</v>
      </c>
      <c r="B16" s="140" t="s">
        <v>21</v>
      </c>
      <c r="C16" s="132">
        <v>124</v>
      </c>
      <c r="D16" s="133">
        <v>76.76</v>
      </c>
      <c r="E16" s="134">
        <f t="shared" si="0"/>
        <v>61.90322580645162</v>
      </c>
      <c r="F16" s="135">
        <f t="shared" si="1"/>
        <v>-47.239999999999995</v>
      </c>
    </row>
    <row r="17" spans="1:6" s="120" customFormat="1" ht="76.5">
      <c r="A17" s="142" t="s">
        <v>304</v>
      </c>
      <c r="B17" s="140" t="s">
        <v>22</v>
      </c>
      <c r="C17" s="132">
        <v>24603.3</v>
      </c>
      <c r="D17" s="133">
        <v>13824.55</v>
      </c>
      <c r="E17" s="134">
        <f t="shared" si="0"/>
        <v>56.18982006478806</v>
      </c>
      <c r="F17" s="135">
        <f t="shared" si="1"/>
        <v>-10778.75</v>
      </c>
    </row>
    <row r="18" spans="1:6" s="120" customFormat="1" ht="76.5">
      <c r="A18" s="140" t="s">
        <v>305</v>
      </c>
      <c r="B18" s="140" t="s">
        <v>23</v>
      </c>
      <c r="C18" s="132">
        <v>-3834.5</v>
      </c>
      <c r="D18" s="133">
        <v>-1778.06</v>
      </c>
      <c r="E18" s="134">
        <f t="shared" si="0"/>
        <v>46.370061285695655</v>
      </c>
      <c r="F18" s="135">
        <f t="shared" si="1"/>
        <v>2056.44</v>
      </c>
    </row>
    <row r="19" spans="1:6" s="120" customFormat="1" ht="20.25" customHeight="1">
      <c r="A19" s="124" t="s">
        <v>132</v>
      </c>
      <c r="B19" s="139" t="s">
        <v>133</v>
      </c>
      <c r="C19" s="126">
        <f>SUM(C25+C28+C31+C20)</f>
        <v>32920.9</v>
      </c>
      <c r="D19" s="126">
        <f>SUM(D25+D28+D31+D20)</f>
        <v>22834.714</v>
      </c>
      <c r="E19" s="127">
        <f t="shared" si="0"/>
        <v>69.36236251135297</v>
      </c>
      <c r="F19" s="128">
        <f t="shared" si="1"/>
        <v>-10086.186000000002</v>
      </c>
    </row>
    <row r="20" spans="1:6" s="120" customFormat="1" ht="25.5">
      <c r="A20" s="124" t="s">
        <v>306</v>
      </c>
      <c r="B20" s="139" t="s">
        <v>146</v>
      </c>
      <c r="C20" s="126">
        <f>SUM(C21:C24)</f>
        <v>13559.74</v>
      </c>
      <c r="D20" s="126">
        <f>SUM(D21:D24)</f>
        <v>10393.94</v>
      </c>
      <c r="E20" s="127">
        <f t="shared" si="0"/>
        <v>76.65294467298045</v>
      </c>
      <c r="F20" s="128">
        <f t="shared" si="1"/>
        <v>-3165.7999999999993</v>
      </c>
    </row>
    <row r="21" spans="1:6" s="120" customFormat="1" ht="25.5">
      <c r="A21" s="130" t="s">
        <v>307</v>
      </c>
      <c r="B21" s="131" t="s">
        <v>308</v>
      </c>
      <c r="C21" s="132">
        <f>4660.53+15.21</f>
        <v>4675.74</v>
      </c>
      <c r="D21" s="133">
        <v>4375.49</v>
      </c>
      <c r="E21" s="134">
        <f t="shared" si="0"/>
        <v>93.57855654933765</v>
      </c>
      <c r="F21" s="135">
        <f t="shared" si="1"/>
        <v>-300.25</v>
      </c>
    </row>
    <row r="22" spans="1:6" s="120" customFormat="1" ht="38.25">
      <c r="A22" s="130" t="s">
        <v>445</v>
      </c>
      <c r="B22" s="131" t="s">
        <v>460</v>
      </c>
      <c r="C22" s="132">
        <v>0</v>
      </c>
      <c r="D22" s="133">
        <v>0.17</v>
      </c>
      <c r="E22" s="134">
        <v>0</v>
      </c>
      <c r="F22" s="135">
        <f t="shared" si="1"/>
        <v>0.17</v>
      </c>
    </row>
    <row r="23" spans="1:6" s="120" customFormat="1" ht="38.25">
      <c r="A23" s="130" t="s">
        <v>309</v>
      </c>
      <c r="B23" s="131" t="s">
        <v>310</v>
      </c>
      <c r="C23" s="132">
        <v>8884</v>
      </c>
      <c r="D23" s="133">
        <v>6018.02</v>
      </c>
      <c r="E23" s="134">
        <f t="shared" si="0"/>
        <v>67.73998199009455</v>
      </c>
      <c r="F23" s="135">
        <f t="shared" si="1"/>
        <v>-2865.9799999999996</v>
      </c>
    </row>
    <row r="24" spans="1:6" s="120" customFormat="1" ht="38.25">
      <c r="A24" s="130" t="s">
        <v>311</v>
      </c>
      <c r="B24" s="131" t="s">
        <v>275</v>
      </c>
      <c r="C24" s="132">
        <v>0</v>
      </c>
      <c r="D24" s="133">
        <v>0.26</v>
      </c>
      <c r="E24" s="134"/>
      <c r="F24" s="135">
        <f t="shared" si="1"/>
        <v>0.26</v>
      </c>
    </row>
    <row r="25" spans="1:6" s="120" customFormat="1" ht="25.5">
      <c r="A25" s="124" t="s">
        <v>24</v>
      </c>
      <c r="B25" s="139" t="s">
        <v>26</v>
      </c>
      <c r="C25" s="143">
        <f>SUM(C26:C27)</f>
        <v>15572.16</v>
      </c>
      <c r="D25" s="143">
        <f aca="true" t="shared" si="2" ref="D25">SUM(D26:D27)</f>
        <v>10477.904</v>
      </c>
      <c r="E25" s="127">
        <f t="shared" si="0"/>
        <v>67.28613114686723</v>
      </c>
      <c r="F25" s="128">
        <f t="shared" si="1"/>
        <v>-5094.255999999999</v>
      </c>
    </row>
    <row r="26" spans="1:6" s="120" customFormat="1" ht="25.5">
      <c r="A26" s="130" t="s">
        <v>25</v>
      </c>
      <c r="B26" s="131" t="s">
        <v>26</v>
      </c>
      <c r="C26" s="132">
        <v>15572.16</v>
      </c>
      <c r="D26" s="133">
        <v>10477.856</v>
      </c>
      <c r="E26" s="134">
        <f t="shared" si="0"/>
        <v>67.2858229044654</v>
      </c>
      <c r="F26" s="135">
        <f t="shared" si="1"/>
        <v>-5094.304</v>
      </c>
    </row>
    <row r="27" spans="1:6" s="120" customFormat="1" ht="38.25">
      <c r="A27" s="130" t="s">
        <v>289</v>
      </c>
      <c r="B27" s="131" t="s">
        <v>290</v>
      </c>
      <c r="C27" s="132">
        <v>0</v>
      </c>
      <c r="D27" s="135">
        <v>0.048</v>
      </c>
      <c r="E27" s="134"/>
      <c r="F27" s="135">
        <f t="shared" si="1"/>
        <v>0.048</v>
      </c>
    </row>
    <row r="28" spans="1:6" s="120" customFormat="1" ht="21.75" customHeight="1">
      <c r="A28" s="124" t="s">
        <v>27</v>
      </c>
      <c r="B28" s="139" t="s">
        <v>28</v>
      </c>
      <c r="C28" s="143">
        <f>SUM(C29:C30)</f>
        <v>101</v>
      </c>
      <c r="D28" s="143">
        <f aca="true" t="shared" si="3" ref="D28">SUM(D29:D30)</f>
        <v>130.8</v>
      </c>
      <c r="E28" s="127">
        <f t="shared" si="0"/>
        <v>129.5049504950495</v>
      </c>
      <c r="F28" s="128">
        <f t="shared" si="1"/>
        <v>29.80000000000001</v>
      </c>
    </row>
    <row r="29" spans="1:6" s="120" customFormat="1" ht="15.75" customHeight="1">
      <c r="A29" s="130" t="s">
        <v>29</v>
      </c>
      <c r="B29" s="131" t="s">
        <v>28</v>
      </c>
      <c r="C29" s="132">
        <v>101</v>
      </c>
      <c r="D29" s="133">
        <v>130.8</v>
      </c>
      <c r="E29" s="134">
        <f t="shared" si="0"/>
        <v>129.5049504950495</v>
      </c>
      <c r="F29" s="135">
        <f t="shared" si="1"/>
        <v>29.80000000000001</v>
      </c>
    </row>
    <row r="30" spans="1:6" s="120" customFormat="1" ht="30" customHeight="1">
      <c r="A30" s="130" t="s">
        <v>276</v>
      </c>
      <c r="B30" s="131" t="s">
        <v>277</v>
      </c>
      <c r="C30" s="132">
        <v>0</v>
      </c>
      <c r="D30" s="135">
        <v>0</v>
      </c>
      <c r="E30" s="134"/>
      <c r="F30" s="135">
        <f t="shared" si="1"/>
        <v>0</v>
      </c>
    </row>
    <row r="31" spans="1:6" s="120" customFormat="1" ht="25.5">
      <c r="A31" s="124" t="s">
        <v>30</v>
      </c>
      <c r="B31" s="139" t="s">
        <v>31</v>
      </c>
      <c r="C31" s="126">
        <f>SUM(C32)</f>
        <v>3688</v>
      </c>
      <c r="D31" s="126">
        <f>SUM(D32)</f>
        <v>1832.07</v>
      </c>
      <c r="E31" s="127">
        <f t="shared" si="0"/>
        <v>49.67651843817787</v>
      </c>
      <c r="F31" s="128">
        <f t="shared" si="1"/>
        <v>-1855.93</v>
      </c>
    </row>
    <row r="32" spans="1:6" s="120" customFormat="1" ht="38.25">
      <c r="A32" s="130" t="s">
        <v>32</v>
      </c>
      <c r="B32" s="131" t="s">
        <v>312</v>
      </c>
      <c r="C32" s="132">
        <v>3688</v>
      </c>
      <c r="D32" s="133">
        <v>1832.07</v>
      </c>
      <c r="E32" s="134">
        <f t="shared" si="0"/>
        <v>49.67651843817787</v>
      </c>
      <c r="F32" s="135">
        <f t="shared" si="1"/>
        <v>-1855.93</v>
      </c>
    </row>
    <row r="33" spans="1:6" s="120" customFormat="1" ht="21" customHeight="1">
      <c r="A33" s="124" t="s">
        <v>33</v>
      </c>
      <c r="B33" s="139" t="s">
        <v>34</v>
      </c>
      <c r="C33" s="126">
        <f>SUM(C34+C36)</f>
        <v>44308.79</v>
      </c>
      <c r="D33" s="126">
        <f aca="true" t="shared" si="4" ref="D33">SUM(D34+D36)</f>
        <v>12615.400000000001</v>
      </c>
      <c r="E33" s="127">
        <f t="shared" si="0"/>
        <v>28.471551581525926</v>
      </c>
      <c r="F33" s="128">
        <f t="shared" si="1"/>
        <v>-31693.39</v>
      </c>
    </row>
    <row r="34" spans="1:6" s="120" customFormat="1" ht="20.25" customHeight="1">
      <c r="A34" s="124" t="s">
        <v>35</v>
      </c>
      <c r="B34" s="139" t="s">
        <v>36</v>
      </c>
      <c r="C34" s="126">
        <f>SUM(C35)</f>
        <v>20122</v>
      </c>
      <c r="D34" s="126">
        <f aca="true" t="shared" si="5" ref="D34">SUM(D35)</f>
        <v>3013.86</v>
      </c>
      <c r="E34" s="127">
        <f t="shared" si="0"/>
        <v>14.977934598946426</v>
      </c>
      <c r="F34" s="128">
        <f t="shared" si="1"/>
        <v>-17108.14</v>
      </c>
    </row>
    <row r="35" spans="1:6" s="120" customFormat="1" ht="47.25" customHeight="1">
      <c r="A35" s="130" t="s">
        <v>37</v>
      </c>
      <c r="B35" s="131" t="s">
        <v>38</v>
      </c>
      <c r="C35" s="132">
        <v>20122</v>
      </c>
      <c r="D35" s="133">
        <v>3013.86</v>
      </c>
      <c r="E35" s="134">
        <f t="shared" si="0"/>
        <v>14.977934598946426</v>
      </c>
      <c r="F35" s="135">
        <f t="shared" si="1"/>
        <v>-17108.14</v>
      </c>
    </row>
    <row r="36" spans="1:6" s="120" customFormat="1" ht="19.5" customHeight="1">
      <c r="A36" s="124" t="s">
        <v>39</v>
      </c>
      <c r="B36" s="139" t="s">
        <v>40</v>
      </c>
      <c r="C36" s="143">
        <f>SUM(C37:C38)</f>
        <v>24186.79</v>
      </c>
      <c r="D36" s="143">
        <f>SUM(D37:D38)</f>
        <v>9601.54</v>
      </c>
      <c r="E36" s="127">
        <f t="shared" si="0"/>
        <v>39.69745468497474</v>
      </c>
      <c r="F36" s="128">
        <f t="shared" si="1"/>
        <v>-14585.25</v>
      </c>
    </row>
    <row r="37" spans="1:6" s="120" customFormat="1" ht="38.25">
      <c r="A37" s="130" t="s">
        <v>122</v>
      </c>
      <c r="B37" s="131" t="s">
        <v>313</v>
      </c>
      <c r="C37" s="132">
        <v>14676</v>
      </c>
      <c r="D37" s="133">
        <v>8162.47</v>
      </c>
      <c r="E37" s="134">
        <f t="shared" si="0"/>
        <v>55.61781139275007</v>
      </c>
      <c r="F37" s="135">
        <f t="shared" si="1"/>
        <v>-6513.53</v>
      </c>
    </row>
    <row r="38" spans="1:6" s="120" customFormat="1" ht="38.25">
      <c r="A38" s="130" t="s">
        <v>123</v>
      </c>
      <c r="B38" s="131" t="s">
        <v>314</v>
      </c>
      <c r="C38" s="132">
        <f>9526-15.21</f>
        <v>9510.79</v>
      </c>
      <c r="D38" s="133">
        <v>1439.07</v>
      </c>
      <c r="E38" s="134">
        <f t="shared" si="0"/>
        <v>15.13091972380843</v>
      </c>
      <c r="F38" s="135">
        <f t="shared" si="1"/>
        <v>-8071.720000000001</v>
      </c>
    </row>
    <row r="39" spans="1:6" s="120" customFormat="1" ht="15">
      <c r="A39" s="124" t="s">
        <v>41</v>
      </c>
      <c r="B39" s="139" t="s">
        <v>42</v>
      </c>
      <c r="C39" s="126">
        <f>SUM(C40:C40)</f>
        <v>6525.23</v>
      </c>
      <c r="D39" s="126">
        <f>SUM(D40:D40)</f>
        <v>3916.26</v>
      </c>
      <c r="E39" s="127">
        <f t="shared" si="0"/>
        <v>60.01719479619876</v>
      </c>
      <c r="F39" s="128">
        <f t="shared" si="1"/>
        <v>-2608.9699999999993</v>
      </c>
    </row>
    <row r="40" spans="1:6" s="120" customFormat="1" ht="38.25">
      <c r="A40" s="130" t="s">
        <v>43</v>
      </c>
      <c r="B40" s="131" t="s">
        <v>44</v>
      </c>
      <c r="C40" s="132">
        <v>6525.23</v>
      </c>
      <c r="D40" s="133">
        <v>3916.26</v>
      </c>
      <c r="E40" s="134">
        <f t="shared" si="0"/>
        <v>60.01719479619876</v>
      </c>
      <c r="F40" s="135">
        <f t="shared" si="1"/>
        <v>-2608.9699999999993</v>
      </c>
    </row>
    <row r="41" spans="1:6" s="120" customFormat="1" ht="43.5" customHeight="1">
      <c r="A41" s="139" t="s">
        <v>278</v>
      </c>
      <c r="B41" s="139" t="s">
        <v>279</v>
      </c>
      <c r="C41" s="126">
        <f>SUM(C42)</f>
        <v>0</v>
      </c>
      <c r="D41" s="126">
        <f>SUM(D42)</f>
        <v>0</v>
      </c>
      <c r="E41" s="127">
        <v>0</v>
      </c>
      <c r="F41" s="128">
        <f t="shared" si="1"/>
        <v>0</v>
      </c>
    </row>
    <row r="42" spans="1:6" s="120" customFormat="1" ht="38.25">
      <c r="A42" s="131" t="s">
        <v>280</v>
      </c>
      <c r="B42" s="131" t="s">
        <v>281</v>
      </c>
      <c r="C42" s="132">
        <v>0</v>
      </c>
      <c r="D42" s="135">
        <v>0</v>
      </c>
      <c r="E42" s="134"/>
      <c r="F42" s="135">
        <f t="shared" si="1"/>
        <v>0</v>
      </c>
    </row>
    <row r="43" spans="1:6" s="120" customFormat="1" ht="46.5" customHeight="1">
      <c r="A43" s="124" t="s">
        <v>45</v>
      </c>
      <c r="B43" s="125" t="s">
        <v>46</v>
      </c>
      <c r="C43" s="126">
        <f>SUM(C44+C53)</f>
        <v>31703.43</v>
      </c>
      <c r="D43" s="126">
        <f>SUM(D44+D53+D48)</f>
        <v>18813.6</v>
      </c>
      <c r="E43" s="127">
        <f t="shared" si="0"/>
        <v>59.34247493094595</v>
      </c>
      <c r="F43" s="128">
        <f t="shared" si="1"/>
        <v>-12889.830000000002</v>
      </c>
    </row>
    <row r="44" spans="1:6" s="120" customFormat="1" ht="84" customHeight="1">
      <c r="A44" s="124" t="s">
        <v>47</v>
      </c>
      <c r="B44" s="144" t="s">
        <v>48</v>
      </c>
      <c r="C44" s="126">
        <f>SUM(C45+C49+C48)</f>
        <v>28074.43</v>
      </c>
      <c r="D44" s="126">
        <f>SUM(D45+D49+D48)</f>
        <v>16758.53</v>
      </c>
      <c r="E44" s="127">
        <f t="shared" si="0"/>
        <v>59.693215498943346</v>
      </c>
      <c r="F44" s="128">
        <f t="shared" si="1"/>
        <v>-11315.900000000001</v>
      </c>
    </row>
    <row r="45" spans="1:6" s="120" customFormat="1" ht="81.75" customHeight="1">
      <c r="A45" s="124" t="s">
        <v>400</v>
      </c>
      <c r="B45" s="139" t="s">
        <v>49</v>
      </c>
      <c r="C45" s="128">
        <f>SUM(C46:C47)</f>
        <v>21098.28</v>
      </c>
      <c r="D45" s="128">
        <f>SUM(D46:D47)</f>
        <v>12693.81</v>
      </c>
      <c r="E45" s="127">
        <f t="shared" si="0"/>
        <v>60.16514142385067</v>
      </c>
      <c r="F45" s="128">
        <f t="shared" si="1"/>
        <v>-8404.47</v>
      </c>
    </row>
    <row r="46" spans="1:6" s="120" customFormat="1" ht="96.75" customHeight="1">
      <c r="A46" s="130" t="s">
        <v>117</v>
      </c>
      <c r="B46" s="145" t="s">
        <v>358</v>
      </c>
      <c r="C46" s="132">
        <f>18498.54+2599.74</f>
        <v>21098.28</v>
      </c>
      <c r="D46" s="133">
        <v>12693.81</v>
      </c>
      <c r="E46" s="134">
        <f t="shared" si="0"/>
        <v>60.16514142385067</v>
      </c>
      <c r="F46" s="135">
        <f t="shared" si="1"/>
        <v>-8404.47</v>
      </c>
    </row>
    <row r="47" spans="1:6" s="120" customFormat="1" ht="108" customHeight="1">
      <c r="A47" s="130" t="s">
        <v>118</v>
      </c>
      <c r="B47" s="145" t="s">
        <v>359</v>
      </c>
      <c r="C47" s="132">
        <v>0</v>
      </c>
      <c r="D47" s="133">
        <v>0</v>
      </c>
      <c r="E47" s="134"/>
      <c r="F47" s="135">
        <f t="shared" si="1"/>
        <v>0</v>
      </c>
    </row>
    <row r="48" spans="1:6" s="120" customFormat="1" ht="95.25" customHeight="1">
      <c r="A48" s="124" t="s">
        <v>282</v>
      </c>
      <c r="B48" s="146" t="s">
        <v>360</v>
      </c>
      <c r="C48" s="126">
        <v>100</v>
      </c>
      <c r="D48" s="128">
        <v>0</v>
      </c>
      <c r="E48" s="127">
        <f t="shared" si="0"/>
        <v>0</v>
      </c>
      <c r="F48" s="128">
        <f t="shared" si="1"/>
        <v>-100</v>
      </c>
    </row>
    <row r="49" spans="1:6" s="120" customFormat="1" ht="38.25">
      <c r="A49" s="124" t="s">
        <v>292</v>
      </c>
      <c r="B49" s="144" t="s">
        <v>50</v>
      </c>
      <c r="C49" s="126">
        <f>SUM(C50:C52)</f>
        <v>6876.15</v>
      </c>
      <c r="D49" s="126">
        <f>SUM(D50:D52)</f>
        <v>4064.7200000000003</v>
      </c>
      <c r="E49" s="127">
        <f t="shared" si="0"/>
        <v>59.11331195509115</v>
      </c>
      <c r="F49" s="128">
        <f t="shared" si="1"/>
        <v>-2811.4299999999994</v>
      </c>
    </row>
    <row r="50" spans="1:6" s="120" customFormat="1" ht="86.25" customHeight="1">
      <c r="A50" s="130" t="s">
        <v>51</v>
      </c>
      <c r="B50" s="145" t="s">
        <v>361</v>
      </c>
      <c r="C50" s="132">
        <v>6249.12</v>
      </c>
      <c r="D50" s="133">
        <v>3754.5</v>
      </c>
      <c r="E50" s="134">
        <f t="shared" si="0"/>
        <v>60.08045932867348</v>
      </c>
      <c r="F50" s="135">
        <f t="shared" si="1"/>
        <v>-2494.62</v>
      </c>
    </row>
    <row r="51" spans="1:6" s="120" customFormat="1" ht="57" customHeight="1">
      <c r="A51" s="130" t="s">
        <v>53</v>
      </c>
      <c r="B51" s="145" t="s">
        <v>362</v>
      </c>
      <c r="C51" s="132">
        <v>627.03</v>
      </c>
      <c r="D51" s="135">
        <v>310.22</v>
      </c>
      <c r="E51" s="134">
        <f t="shared" si="0"/>
        <v>49.47450680190741</v>
      </c>
      <c r="F51" s="135">
        <f t="shared" si="1"/>
        <v>-316.80999999999995</v>
      </c>
    </row>
    <row r="52" spans="1:6" s="120" customFormat="1" ht="55.5" customHeight="1">
      <c r="A52" s="130" t="s">
        <v>52</v>
      </c>
      <c r="B52" s="145" t="s">
        <v>401</v>
      </c>
      <c r="C52" s="132">
        <v>0</v>
      </c>
      <c r="D52" s="135"/>
      <c r="E52" s="134">
        <v>0</v>
      </c>
      <c r="F52" s="135">
        <f t="shared" si="1"/>
        <v>0</v>
      </c>
    </row>
    <row r="53" spans="1:6" s="120" customFormat="1" ht="81.75" customHeight="1">
      <c r="A53" s="124" t="s">
        <v>144</v>
      </c>
      <c r="B53" s="146" t="s">
        <v>145</v>
      </c>
      <c r="C53" s="128">
        <f>SUM(C54:C56)</f>
        <v>3629</v>
      </c>
      <c r="D53" s="128">
        <f>SUM(D54:D56)</f>
        <v>2055.07</v>
      </c>
      <c r="E53" s="127">
        <f t="shared" si="0"/>
        <v>56.62909892532379</v>
      </c>
      <c r="F53" s="128">
        <f t="shared" si="1"/>
        <v>-1573.9299999999998</v>
      </c>
    </row>
    <row r="54" spans="1:6" s="120" customFormat="1" ht="94.5" customHeight="1">
      <c r="A54" s="130" t="s">
        <v>402</v>
      </c>
      <c r="B54" s="145" t="s">
        <v>403</v>
      </c>
      <c r="C54" s="135">
        <v>29</v>
      </c>
      <c r="D54" s="135">
        <v>51.63</v>
      </c>
      <c r="E54" s="134">
        <f t="shared" si="0"/>
        <v>178.0344827586207</v>
      </c>
      <c r="F54" s="135">
        <f t="shared" si="1"/>
        <v>22.630000000000003</v>
      </c>
    </row>
    <row r="55" spans="1:6" s="120" customFormat="1" ht="108.75" customHeight="1">
      <c r="A55" s="130" t="s">
        <v>404</v>
      </c>
      <c r="B55" s="145" t="s">
        <v>405</v>
      </c>
      <c r="C55" s="135">
        <v>0</v>
      </c>
      <c r="D55" s="135">
        <v>86.9</v>
      </c>
      <c r="E55" s="134"/>
      <c r="F55" s="135">
        <f t="shared" si="1"/>
        <v>86.9</v>
      </c>
    </row>
    <row r="56" spans="1:6" s="120" customFormat="1" ht="97.5" customHeight="1">
      <c r="A56" s="130" t="s">
        <v>406</v>
      </c>
      <c r="B56" s="145" t="s">
        <v>407</v>
      </c>
      <c r="C56" s="135">
        <v>3600</v>
      </c>
      <c r="D56" s="135">
        <v>1916.54</v>
      </c>
      <c r="E56" s="134">
        <f t="shared" si="0"/>
        <v>53.23722222222222</v>
      </c>
      <c r="F56" s="135">
        <f t="shared" si="1"/>
        <v>-1683.46</v>
      </c>
    </row>
    <row r="57" spans="1:6" s="120" customFormat="1" ht="25.5">
      <c r="A57" s="124" t="s">
        <v>54</v>
      </c>
      <c r="B57" s="125" t="s">
        <v>55</v>
      </c>
      <c r="C57" s="126">
        <f>SUM(C58)</f>
        <v>1197</v>
      </c>
      <c r="D57" s="126">
        <f aca="true" t="shared" si="6" ref="D57">SUM(D58)</f>
        <v>1462.56</v>
      </c>
      <c r="E57" s="127">
        <f t="shared" si="0"/>
        <v>122.18546365914787</v>
      </c>
      <c r="F57" s="128">
        <f t="shared" si="1"/>
        <v>265.55999999999995</v>
      </c>
    </row>
    <row r="58" spans="1:6" s="120" customFormat="1" ht="25.5">
      <c r="A58" s="124" t="s">
        <v>56</v>
      </c>
      <c r="B58" s="139" t="s">
        <v>57</v>
      </c>
      <c r="C58" s="126">
        <f>SUM(C59:C61)</f>
        <v>1197</v>
      </c>
      <c r="D58" s="126">
        <f>SUM(D59:D62)</f>
        <v>1462.56</v>
      </c>
      <c r="E58" s="127">
        <f t="shared" si="0"/>
        <v>122.18546365914787</v>
      </c>
      <c r="F58" s="128">
        <f t="shared" si="1"/>
        <v>265.55999999999995</v>
      </c>
    </row>
    <row r="59" spans="1:6" s="120" customFormat="1" ht="25.5">
      <c r="A59" s="130" t="s">
        <v>58</v>
      </c>
      <c r="B59" s="131" t="s">
        <v>59</v>
      </c>
      <c r="C59" s="132">
        <v>391</v>
      </c>
      <c r="D59" s="135">
        <v>1196.51</v>
      </c>
      <c r="E59" s="134">
        <f t="shared" si="0"/>
        <v>306.01278772378515</v>
      </c>
      <c r="F59" s="135">
        <f t="shared" si="1"/>
        <v>805.51</v>
      </c>
    </row>
    <row r="60" spans="1:6" s="120" customFormat="1" ht="17.25" customHeight="1">
      <c r="A60" s="130" t="s">
        <v>60</v>
      </c>
      <c r="B60" s="131" t="s">
        <v>61</v>
      </c>
      <c r="C60" s="132">
        <v>482</v>
      </c>
      <c r="D60" s="135">
        <v>4.04</v>
      </c>
      <c r="E60" s="134">
        <f t="shared" si="0"/>
        <v>0.8381742738589212</v>
      </c>
      <c r="F60" s="135">
        <f t="shared" si="1"/>
        <v>-477.96</v>
      </c>
    </row>
    <row r="61" spans="1:6" s="120" customFormat="1" ht="15">
      <c r="A61" s="130" t="s">
        <v>315</v>
      </c>
      <c r="B61" s="131" t="s">
        <v>366</v>
      </c>
      <c r="C61" s="132">
        <v>324</v>
      </c>
      <c r="D61" s="135">
        <v>138.01</v>
      </c>
      <c r="E61" s="134">
        <f t="shared" si="0"/>
        <v>42.59567901234568</v>
      </c>
      <c r="F61" s="135">
        <f t="shared" si="1"/>
        <v>-185.99</v>
      </c>
    </row>
    <row r="62" spans="1:6" s="120" customFormat="1" ht="15">
      <c r="A62" s="136" t="s">
        <v>379</v>
      </c>
      <c r="B62" s="131" t="s">
        <v>367</v>
      </c>
      <c r="C62" s="132">
        <v>0</v>
      </c>
      <c r="D62" s="135">
        <v>124</v>
      </c>
      <c r="E62" s="134"/>
      <c r="F62" s="135">
        <f t="shared" si="1"/>
        <v>124</v>
      </c>
    </row>
    <row r="63" spans="1:6" s="120" customFormat="1" ht="25.5">
      <c r="A63" s="124" t="s">
        <v>62</v>
      </c>
      <c r="B63" s="139" t="s">
        <v>63</v>
      </c>
      <c r="C63" s="126">
        <f>SUM(C64+C68)</f>
        <v>398.91</v>
      </c>
      <c r="D63" s="126">
        <f>SUM(D64+D68)</f>
        <v>1267.54</v>
      </c>
      <c r="E63" s="127">
        <f t="shared" si="0"/>
        <v>317.7508711238124</v>
      </c>
      <c r="F63" s="128">
        <f t="shared" si="1"/>
        <v>868.6299999999999</v>
      </c>
    </row>
    <row r="64" spans="1:6" s="147" customFormat="1" ht="19.5" customHeight="1">
      <c r="A64" s="124" t="s">
        <v>64</v>
      </c>
      <c r="B64" s="139" t="s">
        <v>65</v>
      </c>
      <c r="C64" s="126">
        <f>SUM(C65:C65)</f>
        <v>309.1</v>
      </c>
      <c r="D64" s="126">
        <f>SUM(D65:D65)</f>
        <v>280.91</v>
      </c>
      <c r="E64" s="127">
        <f t="shared" si="0"/>
        <v>90.87997411840828</v>
      </c>
      <c r="F64" s="128">
        <f t="shared" si="1"/>
        <v>-28.189999999999998</v>
      </c>
    </row>
    <row r="65" spans="1:6" s="120" customFormat="1" ht="38.25">
      <c r="A65" s="124" t="s">
        <v>66</v>
      </c>
      <c r="B65" s="139" t="s">
        <v>273</v>
      </c>
      <c r="C65" s="126">
        <f>SUM(C66:C67)</f>
        <v>309.1</v>
      </c>
      <c r="D65" s="126">
        <f>SUM(D66:D67)</f>
        <v>280.91</v>
      </c>
      <c r="E65" s="127">
        <f t="shared" si="0"/>
        <v>90.87997411840828</v>
      </c>
      <c r="F65" s="128">
        <f t="shared" si="1"/>
        <v>-28.189999999999998</v>
      </c>
    </row>
    <row r="66" spans="1:6" s="120" customFormat="1" ht="38.25">
      <c r="A66" s="130" t="s">
        <v>67</v>
      </c>
      <c r="B66" s="145" t="s">
        <v>273</v>
      </c>
      <c r="C66" s="132">
        <v>309.1</v>
      </c>
      <c r="D66" s="135">
        <v>280.91</v>
      </c>
      <c r="E66" s="134">
        <f t="shared" si="0"/>
        <v>90.87997411840828</v>
      </c>
      <c r="F66" s="135">
        <f t="shared" si="1"/>
        <v>-28.189999999999998</v>
      </c>
    </row>
    <row r="67" spans="1:6" s="120" customFormat="1" ht="54" customHeight="1">
      <c r="A67" s="130" t="s">
        <v>291</v>
      </c>
      <c r="B67" s="145" t="s">
        <v>273</v>
      </c>
      <c r="C67" s="132">
        <v>0</v>
      </c>
      <c r="D67" s="135">
        <v>0</v>
      </c>
      <c r="E67" s="134">
        <v>0</v>
      </c>
      <c r="F67" s="135">
        <f t="shared" si="1"/>
        <v>0</v>
      </c>
    </row>
    <row r="68" spans="1:6" s="120" customFormat="1" ht="15">
      <c r="A68" s="124" t="s">
        <v>316</v>
      </c>
      <c r="B68" s="139" t="s">
        <v>317</v>
      </c>
      <c r="C68" s="126">
        <f>SUM(C69+C70)</f>
        <v>89.81</v>
      </c>
      <c r="D68" s="126">
        <f>D69+D70</f>
        <v>986.6299999999999</v>
      </c>
      <c r="E68" s="134">
        <f aca="true" t="shared" si="7" ref="E68:E126">SUM(D68*100/C68)</f>
        <v>1098.574768956686</v>
      </c>
      <c r="F68" s="128">
        <f t="shared" si="1"/>
        <v>896.8199999999999</v>
      </c>
    </row>
    <row r="69" spans="1:6" s="120" customFormat="1" ht="38.25">
      <c r="A69" s="130" t="s">
        <v>68</v>
      </c>
      <c r="B69" s="131" t="s">
        <v>137</v>
      </c>
      <c r="C69" s="132">
        <v>0</v>
      </c>
      <c r="D69" s="135">
        <v>7.79</v>
      </c>
      <c r="E69" s="127" t="s">
        <v>268</v>
      </c>
      <c r="F69" s="135">
        <f aca="true" t="shared" si="8" ref="F69:F132">D69-C69</f>
        <v>7.79</v>
      </c>
    </row>
    <row r="70" spans="1:6" s="120" customFormat="1" ht="25.5">
      <c r="A70" s="124" t="s">
        <v>408</v>
      </c>
      <c r="B70" s="139" t="s">
        <v>409</v>
      </c>
      <c r="C70" s="126">
        <f>C71+C76+C77</f>
        <v>89.81</v>
      </c>
      <c r="D70" s="126">
        <f>SUM(D71+D76+D77)</f>
        <v>978.8399999999999</v>
      </c>
      <c r="E70" s="127">
        <f t="shared" si="7"/>
        <v>1089.9009019040195</v>
      </c>
      <c r="F70" s="128">
        <f t="shared" si="8"/>
        <v>889.03</v>
      </c>
    </row>
    <row r="71" spans="1:6" s="120" customFormat="1" ht="42.75" customHeight="1">
      <c r="A71" s="148" t="s">
        <v>69</v>
      </c>
      <c r="B71" s="149" t="s">
        <v>70</v>
      </c>
      <c r="C71" s="150">
        <f>SUM(C72:C74)</f>
        <v>0</v>
      </c>
      <c r="D71" s="150">
        <f>SUM(D72:D75)</f>
        <v>216.89999999999998</v>
      </c>
      <c r="E71" s="127" t="s">
        <v>268</v>
      </c>
      <c r="F71" s="128">
        <f t="shared" si="8"/>
        <v>216.89999999999998</v>
      </c>
    </row>
    <row r="72" spans="1:6" s="120" customFormat="1" ht="45" customHeight="1">
      <c r="A72" s="130" t="s">
        <v>71</v>
      </c>
      <c r="B72" s="151" t="s">
        <v>70</v>
      </c>
      <c r="C72" s="132">
        <v>0</v>
      </c>
      <c r="D72" s="132">
        <v>143.07</v>
      </c>
      <c r="E72" s="127" t="s">
        <v>268</v>
      </c>
      <c r="F72" s="135">
        <f t="shared" si="8"/>
        <v>143.07</v>
      </c>
    </row>
    <row r="73" spans="1:6" s="120" customFormat="1" ht="38.25">
      <c r="A73" s="130" t="s">
        <v>410</v>
      </c>
      <c r="B73" s="151" t="s">
        <v>70</v>
      </c>
      <c r="C73" s="132">
        <v>0</v>
      </c>
      <c r="D73" s="132">
        <v>61.81</v>
      </c>
      <c r="E73" s="127" t="s">
        <v>268</v>
      </c>
      <c r="F73" s="135">
        <f t="shared" si="8"/>
        <v>61.81</v>
      </c>
    </row>
    <row r="74" spans="1:6" s="120" customFormat="1" ht="38.25">
      <c r="A74" s="130" t="s">
        <v>380</v>
      </c>
      <c r="B74" s="151" t="s">
        <v>70</v>
      </c>
      <c r="C74" s="132">
        <v>0</v>
      </c>
      <c r="D74" s="135">
        <v>2.51</v>
      </c>
      <c r="E74" s="127" t="s">
        <v>268</v>
      </c>
      <c r="F74" s="135">
        <f t="shared" si="8"/>
        <v>2.51</v>
      </c>
    </row>
    <row r="75" spans="1:6" s="120" customFormat="1" ht="16.5" customHeight="1">
      <c r="A75" s="130" t="s">
        <v>411</v>
      </c>
      <c r="B75" s="151" t="s">
        <v>70</v>
      </c>
      <c r="C75" s="132">
        <v>0</v>
      </c>
      <c r="D75" s="135">
        <v>9.51</v>
      </c>
      <c r="E75" s="127" t="s">
        <v>268</v>
      </c>
      <c r="F75" s="135">
        <f t="shared" si="8"/>
        <v>9.51</v>
      </c>
    </row>
    <row r="76" spans="1:6" s="120" customFormat="1" ht="48" customHeight="1">
      <c r="A76" s="148" t="s">
        <v>381</v>
      </c>
      <c r="B76" s="149" t="s">
        <v>382</v>
      </c>
      <c r="C76" s="150">
        <v>0</v>
      </c>
      <c r="D76" s="152">
        <v>672.12</v>
      </c>
      <c r="E76" s="127" t="s">
        <v>268</v>
      </c>
      <c r="F76" s="128">
        <f t="shared" si="8"/>
        <v>672.12</v>
      </c>
    </row>
    <row r="77" spans="1:6" s="120" customFormat="1" ht="27">
      <c r="A77" s="148" t="s">
        <v>412</v>
      </c>
      <c r="B77" s="149" t="s">
        <v>413</v>
      </c>
      <c r="C77" s="150">
        <v>89.81</v>
      </c>
      <c r="D77" s="153">
        <v>89.82</v>
      </c>
      <c r="E77" s="127">
        <f t="shared" si="7"/>
        <v>100.01113461752588</v>
      </c>
      <c r="F77" s="128">
        <f t="shared" si="8"/>
        <v>0.009999999999990905</v>
      </c>
    </row>
    <row r="78" spans="1:6" s="120" customFormat="1" ht="25.5">
      <c r="A78" s="124" t="s">
        <v>72</v>
      </c>
      <c r="B78" s="139" t="s">
        <v>73</v>
      </c>
      <c r="C78" s="126">
        <f>SUM(C85+C82+C79+C81)</f>
        <v>3696.4</v>
      </c>
      <c r="D78" s="126">
        <f>SUM(D85+D82+D79+D81)</f>
        <v>1227.57</v>
      </c>
      <c r="E78" s="127">
        <f t="shared" si="7"/>
        <v>33.20987988312953</v>
      </c>
      <c r="F78" s="128">
        <f t="shared" si="8"/>
        <v>-2468.83</v>
      </c>
    </row>
    <row r="79" spans="1:6" s="120" customFormat="1" ht="15">
      <c r="A79" s="124" t="s">
        <v>74</v>
      </c>
      <c r="B79" s="139" t="s">
        <v>75</v>
      </c>
      <c r="C79" s="126">
        <f>SUM(C80)</f>
        <v>0</v>
      </c>
      <c r="D79" s="126">
        <f aca="true" t="shared" si="9" ref="D79">SUM(D80)</f>
        <v>0</v>
      </c>
      <c r="E79" s="127">
        <v>0</v>
      </c>
      <c r="F79" s="135">
        <f t="shared" si="8"/>
        <v>0</v>
      </c>
    </row>
    <row r="80" spans="1:6" s="120" customFormat="1" ht="25.5">
      <c r="A80" s="130" t="s">
        <v>76</v>
      </c>
      <c r="B80" s="131" t="s">
        <v>296</v>
      </c>
      <c r="C80" s="132">
        <v>0</v>
      </c>
      <c r="D80" s="135">
        <v>0</v>
      </c>
      <c r="E80" s="134">
        <v>0</v>
      </c>
      <c r="F80" s="135">
        <f t="shared" si="8"/>
        <v>0</v>
      </c>
    </row>
    <row r="81" spans="1:6" s="120" customFormat="1" ht="82.5" customHeight="1">
      <c r="A81" s="130" t="s">
        <v>143</v>
      </c>
      <c r="B81" s="154" t="s">
        <v>297</v>
      </c>
      <c r="C81" s="132">
        <v>0</v>
      </c>
      <c r="D81" s="135">
        <v>20.7</v>
      </c>
      <c r="E81" s="127" t="s">
        <v>268</v>
      </c>
      <c r="F81" s="135">
        <f t="shared" si="8"/>
        <v>20.7</v>
      </c>
    </row>
    <row r="82" spans="1:6" s="120" customFormat="1" ht="83.25" customHeight="1">
      <c r="A82" s="124" t="s">
        <v>119</v>
      </c>
      <c r="B82" s="146" t="s">
        <v>124</v>
      </c>
      <c r="C82" s="126">
        <f>SUM(C83:C84)</f>
        <v>2276.4</v>
      </c>
      <c r="D82" s="126">
        <f>SUM(D83:D84)</f>
        <v>659.5799999999999</v>
      </c>
      <c r="E82" s="127">
        <f t="shared" si="7"/>
        <v>28.97469688982604</v>
      </c>
      <c r="F82" s="128">
        <f t="shared" si="8"/>
        <v>-1616.8200000000002</v>
      </c>
    </row>
    <row r="83" spans="1:6" s="120" customFormat="1" ht="98.25" customHeight="1">
      <c r="A83" s="130" t="s">
        <v>77</v>
      </c>
      <c r="B83" s="145" t="s">
        <v>363</v>
      </c>
      <c r="C83" s="132">
        <v>2276.4</v>
      </c>
      <c r="D83" s="135">
        <v>435.63</v>
      </c>
      <c r="E83" s="134">
        <f t="shared" si="7"/>
        <v>19.136794939377964</v>
      </c>
      <c r="F83" s="135">
        <f t="shared" si="8"/>
        <v>-1840.77</v>
      </c>
    </row>
    <row r="84" spans="1:6" s="120" customFormat="1" ht="94.5" customHeight="1">
      <c r="A84" s="130" t="s">
        <v>78</v>
      </c>
      <c r="B84" s="145" t="s">
        <v>364</v>
      </c>
      <c r="C84" s="132">
        <v>0</v>
      </c>
      <c r="D84" s="135">
        <v>223.95</v>
      </c>
      <c r="E84" s="127" t="s">
        <v>268</v>
      </c>
      <c r="F84" s="135">
        <f t="shared" si="8"/>
        <v>223.95</v>
      </c>
    </row>
    <row r="85" spans="1:6" s="120" customFormat="1" ht="38.25">
      <c r="A85" s="124" t="s">
        <v>318</v>
      </c>
      <c r="B85" s="139" t="s">
        <v>319</v>
      </c>
      <c r="C85" s="126">
        <f>SUM(C86)</f>
        <v>1420</v>
      </c>
      <c r="D85" s="126">
        <f>SUM(D86)</f>
        <v>547.29</v>
      </c>
      <c r="E85" s="127">
        <f t="shared" si="7"/>
        <v>38.54154929577465</v>
      </c>
      <c r="F85" s="128">
        <f t="shared" si="8"/>
        <v>-872.71</v>
      </c>
    </row>
    <row r="86" spans="1:6" s="120" customFormat="1" ht="51">
      <c r="A86" s="130" t="s">
        <v>79</v>
      </c>
      <c r="B86" s="131" t="s">
        <v>80</v>
      </c>
      <c r="C86" s="132">
        <v>1420</v>
      </c>
      <c r="D86" s="135">
        <v>547.29</v>
      </c>
      <c r="E86" s="134">
        <f t="shared" si="7"/>
        <v>38.54154929577465</v>
      </c>
      <c r="F86" s="135">
        <f t="shared" si="8"/>
        <v>-872.71</v>
      </c>
    </row>
    <row r="87" spans="1:6" s="120" customFormat="1" ht="23.25" customHeight="1">
      <c r="A87" s="124" t="s">
        <v>81</v>
      </c>
      <c r="B87" s="139" t="s">
        <v>82</v>
      </c>
      <c r="C87" s="126">
        <f>SUM(C89+C90+C91+C92+C95+C102+C104+C105+C111+C114+C115+C109+C103+C106)</f>
        <v>3887.15</v>
      </c>
      <c r="D87" s="126">
        <f>SUM(D89+D90+D91+D92+D95+D102+D104+D105+D111+D114+D115+D109+D103+D106)</f>
        <v>2679.85</v>
      </c>
      <c r="E87" s="127">
        <f t="shared" si="7"/>
        <v>68.94125516123638</v>
      </c>
      <c r="F87" s="128">
        <f t="shared" si="8"/>
        <v>-1207.3000000000002</v>
      </c>
    </row>
    <row r="88" spans="1:6" s="120" customFormat="1" ht="25.5">
      <c r="A88" s="124" t="s">
        <v>414</v>
      </c>
      <c r="B88" s="139" t="s">
        <v>415</v>
      </c>
      <c r="C88" s="126">
        <f>SUM(C89+C90)</f>
        <v>278</v>
      </c>
      <c r="D88" s="126">
        <f>SUM(D89+D90)</f>
        <v>29.13</v>
      </c>
      <c r="E88" s="127">
        <f t="shared" si="7"/>
        <v>10.47841726618705</v>
      </c>
      <c r="F88" s="128">
        <f t="shared" si="8"/>
        <v>-248.87</v>
      </c>
    </row>
    <row r="89" spans="1:6" s="120" customFormat="1" ht="115.5" customHeight="1">
      <c r="A89" s="130" t="s">
        <v>83</v>
      </c>
      <c r="B89" s="131" t="s">
        <v>138</v>
      </c>
      <c r="C89" s="132">
        <v>236</v>
      </c>
      <c r="D89" s="135">
        <v>22.2</v>
      </c>
      <c r="E89" s="134">
        <f t="shared" si="7"/>
        <v>9.40677966101695</v>
      </c>
      <c r="F89" s="135">
        <f t="shared" si="8"/>
        <v>-213.8</v>
      </c>
    </row>
    <row r="90" spans="1:6" s="120" customFormat="1" ht="60.75" customHeight="1">
      <c r="A90" s="130" t="s">
        <v>84</v>
      </c>
      <c r="B90" s="131" t="s">
        <v>85</v>
      </c>
      <c r="C90" s="132">
        <v>42</v>
      </c>
      <c r="D90" s="135">
        <v>6.93</v>
      </c>
      <c r="E90" s="134">
        <f t="shared" si="7"/>
        <v>16.5</v>
      </c>
      <c r="F90" s="135">
        <f t="shared" si="8"/>
        <v>-35.07</v>
      </c>
    </row>
    <row r="91" spans="1:6" s="120" customFormat="1" ht="72.75" customHeight="1">
      <c r="A91" s="124" t="s">
        <v>86</v>
      </c>
      <c r="B91" s="139" t="s">
        <v>87</v>
      </c>
      <c r="C91" s="126">
        <v>10</v>
      </c>
      <c r="D91" s="128">
        <v>41.5</v>
      </c>
      <c r="E91" s="127">
        <f t="shared" si="7"/>
        <v>415</v>
      </c>
      <c r="F91" s="128">
        <f t="shared" si="8"/>
        <v>31.5</v>
      </c>
    </row>
    <row r="92" spans="1:6" s="120" customFormat="1" ht="65.25" customHeight="1">
      <c r="A92" s="124" t="s">
        <v>444</v>
      </c>
      <c r="B92" s="139" t="s">
        <v>88</v>
      </c>
      <c r="C92" s="126">
        <f>SUM(C93+C94)</f>
        <v>68</v>
      </c>
      <c r="D92" s="126">
        <f>SUM(D93+D94)</f>
        <v>19</v>
      </c>
      <c r="E92" s="127">
        <f t="shared" si="7"/>
        <v>27.941176470588236</v>
      </c>
      <c r="F92" s="128">
        <f t="shared" si="8"/>
        <v>-49</v>
      </c>
    </row>
    <row r="93" spans="1:6" s="120" customFormat="1" ht="57.75" customHeight="1">
      <c r="A93" s="130" t="s">
        <v>89</v>
      </c>
      <c r="B93" s="145" t="s">
        <v>125</v>
      </c>
      <c r="C93" s="132">
        <v>50</v>
      </c>
      <c r="D93" s="135">
        <v>19</v>
      </c>
      <c r="E93" s="134">
        <f t="shared" si="7"/>
        <v>38</v>
      </c>
      <c r="F93" s="135">
        <f t="shared" si="8"/>
        <v>-31</v>
      </c>
    </row>
    <row r="94" spans="1:6" s="120" customFormat="1" ht="56.25" customHeight="1">
      <c r="A94" s="130" t="s">
        <v>271</v>
      </c>
      <c r="B94" s="145" t="s">
        <v>125</v>
      </c>
      <c r="C94" s="132">
        <v>18</v>
      </c>
      <c r="D94" s="135">
        <v>0</v>
      </c>
      <c r="E94" s="134">
        <f t="shared" si="7"/>
        <v>0</v>
      </c>
      <c r="F94" s="135">
        <f t="shared" si="8"/>
        <v>-18</v>
      </c>
    </row>
    <row r="95" spans="1:6" s="120" customFormat="1" ht="109.5" customHeight="1">
      <c r="A95" s="124" t="s">
        <v>128</v>
      </c>
      <c r="B95" s="155" t="s">
        <v>127</v>
      </c>
      <c r="C95" s="126">
        <f>SUM(C96:C100)</f>
        <v>295</v>
      </c>
      <c r="D95" s="126">
        <f>SUM(D96:D100)</f>
        <v>464.47</v>
      </c>
      <c r="E95" s="127">
        <f t="shared" si="7"/>
        <v>157.44745762711864</v>
      </c>
      <c r="F95" s="128">
        <f t="shared" si="8"/>
        <v>169.47000000000003</v>
      </c>
    </row>
    <row r="96" spans="1:6" s="120" customFormat="1" ht="48" customHeight="1">
      <c r="A96" s="130" t="s">
        <v>320</v>
      </c>
      <c r="B96" s="154" t="s">
        <v>321</v>
      </c>
      <c r="C96" s="132">
        <v>0</v>
      </c>
      <c r="D96" s="132">
        <v>10</v>
      </c>
      <c r="E96" s="127" t="s">
        <v>268</v>
      </c>
      <c r="F96" s="135">
        <f t="shared" si="8"/>
        <v>10</v>
      </c>
    </row>
    <row r="97" spans="1:6" s="120" customFormat="1" ht="38.25">
      <c r="A97" s="130" t="s">
        <v>461</v>
      </c>
      <c r="B97" s="154" t="s">
        <v>416</v>
      </c>
      <c r="C97" s="132"/>
      <c r="D97" s="132">
        <v>30</v>
      </c>
      <c r="E97" s="127" t="s">
        <v>268</v>
      </c>
      <c r="F97" s="135">
        <f t="shared" si="8"/>
        <v>30</v>
      </c>
    </row>
    <row r="98" spans="1:6" s="120" customFormat="1" ht="25.5">
      <c r="A98" s="130" t="s">
        <v>120</v>
      </c>
      <c r="B98" s="145" t="s">
        <v>126</v>
      </c>
      <c r="C98" s="132">
        <v>95</v>
      </c>
      <c r="D98" s="132">
        <v>50</v>
      </c>
      <c r="E98" s="134">
        <f t="shared" si="7"/>
        <v>52.63157894736842</v>
      </c>
      <c r="F98" s="135">
        <f t="shared" si="8"/>
        <v>-45</v>
      </c>
    </row>
    <row r="99" spans="1:6" s="120" customFormat="1" ht="25.5">
      <c r="A99" s="130" t="s">
        <v>383</v>
      </c>
      <c r="B99" s="131" t="s">
        <v>91</v>
      </c>
      <c r="C99" s="132">
        <v>0</v>
      </c>
      <c r="D99" s="132">
        <v>16.5</v>
      </c>
      <c r="E99" s="134"/>
      <c r="F99" s="135">
        <f t="shared" si="8"/>
        <v>16.5</v>
      </c>
    </row>
    <row r="100" spans="1:6" s="120" customFormat="1" ht="25.5">
      <c r="A100" s="130" t="s">
        <v>90</v>
      </c>
      <c r="B100" s="131" t="s">
        <v>91</v>
      </c>
      <c r="C100" s="132">
        <v>200</v>
      </c>
      <c r="D100" s="135">
        <v>357.97</v>
      </c>
      <c r="E100" s="134">
        <f t="shared" si="7"/>
        <v>178.985</v>
      </c>
      <c r="F100" s="135">
        <f t="shared" si="8"/>
        <v>157.97000000000003</v>
      </c>
    </row>
    <row r="101" spans="1:6" s="120" customFormat="1" ht="65.25" customHeight="1">
      <c r="A101" s="124" t="s">
        <v>322</v>
      </c>
      <c r="B101" s="139" t="s">
        <v>93</v>
      </c>
      <c r="C101" s="126">
        <f>SUM(C102:C103)</f>
        <v>515</v>
      </c>
      <c r="D101" s="126">
        <f aca="true" t="shared" si="10" ref="D101">SUM(D102:D103)</f>
        <v>433.09999999999997</v>
      </c>
      <c r="E101" s="127">
        <f t="shared" si="7"/>
        <v>84.09708737864078</v>
      </c>
      <c r="F101" s="128">
        <f t="shared" si="8"/>
        <v>-81.90000000000003</v>
      </c>
    </row>
    <row r="102" spans="1:6" s="120" customFormat="1" ht="51">
      <c r="A102" s="130" t="s">
        <v>92</v>
      </c>
      <c r="B102" s="131" t="s">
        <v>93</v>
      </c>
      <c r="C102" s="132">
        <v>495</v>
      </c>
      <c r="D102" s="135">
        <v>426.4</v>
      </c>
      <c r="E102" s="134">
        <f t="shared" si="7"/>
        <v>86.14141414141415</v>
      </c>
      <c r="F102" s="135">
        <f t="shared" si="8"/>
        <v>-68.60000000000002</v>
      </c>
    </row>
    <row r="103" spans="1:6" s="120" customFormat="1" ht="51">
      <c r="A103" s="130" t="s">
        <v>287</v>
      </c>
      <c r="B103" s="131" t="s">
        <v>93</v>
      </c>
      <c r="C103" s="132">
        <v>20</v>
      </c>
      <c r="D103" s="135">
        <v>6.7</v>
      </c>
      <c r="E103" s="134">
        <f t="shared" si="7"/>
        <v>33.5</v>
      </c>
      <c r="F103" s="135">
        <f t="shared" si="8"/>
        <v>-13.3</v>
      </c>
    </row>
    <row r="104" spans="1:6" s="120" customFormat="1" ht="32.25" customHeight="1">
      <c r="A104" s="124" t="s">
        <v>135</v>
      </c>
      <c r="B104" s="124" t="s">
        <v>136</v>
      </c>
      <c r="C104" s="126">
        <v>68</v>
      </c>
      <c r="D104" s="128">
        <v>50</v>
      </c>
      <c r="E104" s="127">
        <f t="shared" si="7"/>
        <v>73.52941176470588</v>
      </c>
      <c r="F104" s="128">
        <f t="shared" si="8"/>
        <v>-18</v>
      </c>
    </row>
    <row r="105" spans="1:6" s="120" customFormat="1" ht="57" customHeight="1">
      <c r="A105" s="124" t="s">
        <v>141</v>
      </c>
      <c r="B105" s="139" t="s">
        <v>142</v>
      </c>
      <c r="C105" s="126">
        <v>99.51</v>
      </c>
      <c r="D105" s="128">
        <v>0.27</v>
      </c>
      <c r="E105" s="127">
        <f t="shared" si="7"/>
        <v>0.27132951462164606</v>
      </c>
      <c r="F105" s="128">
        <f t="shared" si="8"/>
        <v>-99.24000000000001</v>
      </c>
    </row>
    <row r="106" spans="1:6" s="120" customFormat="1" ht="64.5">
      <c r="A106" s="124" t="s">
        <v>417</v>
      </c>
      <c r="B106" s="156" t="s">
        <v>399</v>
      </c>
      <c r="C106" s="126">
        <f>SUM(C107:C108)</f>
        <v>0</v>
      </c>
      <c r="D106" s="126">
        <f>SUM(D107:D108)</f>
        <v>3</v>
      </c>
      <c r="E106" s="127" t="s">
        <v>268</v>
      </c>
      <c r="F106" s="128">
        <f t="shared" si="8"/>
        <v>3</v>
      </c>
    </row>
    <row r="107" spans="1:6" s="120" customFormat="1" ht="51.75">
      <c r="A107" s="130" t="s">
        <v>368</v>
      </c>
      <c r="B107" s="157" t="s">
        <v>399</v>
      </c>
      <c r="C107" s="132">
        <v>0</v>
      </c>
      <c r="D107" s="135">
        <v>0</v>
      </c>
      <c r="E107" s="127" t="s">
        <v>268</v>
      </c>
      <c r="F107" s="135">
        <f t="shared" si="8"/>
        <v>0</v>
      </c>
    </row>
    <row r="108" spans="1:6" s="120" customFormat="1" ht="51.75">
      <c r="A108" s="130" t="s">
        <v>418</v>
      </c>
      <c r="B108" s="157" t="s">
        <v>399</v>
      </c>
      <c r="C108" s="132">
        <v>0</v>
      </c>
      <c r="D108" s="135">
        <v>3</v>
      </c>
      <c r="E108" s="127" t="s">
        <v>268</v>
      </c>
      <c r="F108" s="135">
        <f t="shared" si="8"/>
        <v>3</v>
      </c>
    </row>
    <row r="109" spans="1:6" s="120" customFormat="1" ht="45" customHeight="1">
      <c r="A109" s="124" t="s">
        <v>139</v>
      </c>
      <c r="B109" s="139" t="s">
        <v>94</v>
      </c>
      <c r="C109" s="126">
        <v>3.8</v>
      </c>
      <c r="D109" s="128">
        <v>4.93</v>
      </c>
      <c r="E109" s="127">
        <f t="shared" si="7"/>
        <v>129.73684210526315</v>
      </c>
      <c r="F109" s="128">
        <f t="shared" si="8"/>
        <v>1.13</v>
      </c>
    </row>
    <row r="110" spans="1:6" s="120" customFormat="1" ht="63.75">
      <c r="A110" s="130" t="s">
        <v>283</v>
      </c>
      <c r="B110" s="131" t="s">
        <v>284</v>
      </c>
      <c r="C110" s="132">
        <v>0</v>
      </c>
      <c r="D110" s="135">
        <v>0</v>
      </c>
      <c r="E110" s="127" t="s">
        <v>268</v>
      </c>
      <c r="F110" s="135">
        <f t="shared" si="8"/>
        <v>0</v>
      </c>
    </row>
    <row r="111" spans="1:6" s="120" customFormat="1" ht="63.75">
      <c r="A111" s="124" t="s">
        <v>288</v>
      </c>
      <c r="B111" s="139" t="s">
        <v>95</v>
      </c>
      <c r="C111" s="126">
        <f>SUM(C112:C113)</f>
        <v>115</v>
      </c>
      <c r="D111" s="126">
        <f>SUM(D112:D113)</f>
        <v>164.77</v>
      </c>
      <c r="E111" s="127">
        <f t="shared" si="7"/>
        <v>143.27826086956523</v>
      </c>
      <c r="F111" s="128">
        <f t="shared" si="8"/>
        <v>49.77000000000001</v>
      </c>
    </row>
    <row r="112" spans="1:6" s="120" customFormat="1" ht="63.75">
      <c r="A112" s="130" t="s">
        <v>285</v>
      </c>
      <c r="B112" s="131" t="s">
        <v>95</v>
      </c>
      <c r="C112" s="132">
        <v>115</v>
      </c>
      <c r="D112" s="135">
        <v>164.77</v>
      </c>
      <c r="E112" s="134">
        <f t="shared" si="7"/>
        <v>143.27826086956523</v>
      </c>
      <c r="F112" s="135">
        <f t="shared" si="8"/>
        <v>49.77000000000001</v>
      </c>
    </row>
    <row r="113" spans="1:6" s="120" customFormat="1" ht="63.75">
      <c r="A113" s="130" t="s">
        <v>323</v>
      </c>
      <c r="B113" s="131" t="s">
        <v>95</v>
      </c>
      <c r="C113" s="132">
        <v>0</v>
      </c>
      <c r="D113" s="135">
        <v>0</v>
      </c>
      <c r="E113" s="127" t="s">
        <v>268</v>
      </c>
      <c r="F113" s="135">
        <f t="shared" si="8"/>
        <v>0</v>
      </c>
    </row>
    <row r="114" spans="1:6" s="120" customFormat="1" ht="59.25" customHeight="1">
      <c r="A114" s="124" t="s">
        <v>96</v>
      </c>
      <c r="B114" s="139" t="s">
        <v>97</v>
      </c>
      <c r="C114" s="126">
        <v>57.84</v>
      </c>
      <c r="D114" s="128">
        <v>168.48</v>
      </c>
      <c r="E114" s="127">
        <f t="shared" si="7"/>
        <v>291.28630705394187</v>
      </c>
      <c r="F114" s="128">
        <f t="shared" si="8"/>
        <v>110.63999999999999</v>
      </c>
    </row>
    <row r="115" spans="1:6" s="120" customFormat="1" ht="48" customHeight="1">
      <c r="A115" s="124" t="s">
        <v>98</v>
      </c>
      <c r="B115" s="139" t="s">
        <v>99</v>
      </c>
      <c r="C115" s="126">
        <f>SUM(C117:C129)</f>
        <v>2377</v>
      </c>
      <c r="D115" s="126">
        <f>SUM(D117:D130)</f>
        <v>1301.2</v>
      </c>
      <c r="E115" s="127">
        <f t="shared" si="7"/>
        <v>54.741270509045016</v>
      </c>
      <c r="F115" s="128">
        <f t="shared" si="8"/>
        <v>-1075.8</v>
      </c>
    </row>
    <row r="116" spans="1:6" s="120" customFormat="1" ht="15">
      <c r="A116" s="130"/>
      <c r="B116" s="131" t="s">
        <v>100</v>
      </c>
      <c r="C116" s="132"/>
      <c r="D116" s="135"/>
      <c r="E116" s="134"/>
      <c r="F116" s="135"/>
    </row>
    <row r="117" spans="1:6" s="120" customFormat="1" ht="15">
      <c r="A117" s="130" t="s">
        <v>140</v>
      </c>
      <c r="B117" s="131"/>
      <c r="C117" s="132">
        <v>62</v>
      </c>
      <c r="D117" s="135">
        <v>90.78</v>
      </c>
      <c r="E117" s="134">
        <f t="shared" si="7"/>
        <v>146.41935483870967</v>
      </c>
      <c r="F117" s="135">
        <f t="shared" si="8"/>
        <v>28.78</v>
      </c>
    </row>
    <row r="118" spans="1:6" s="120" customFormat="1" ht="15">
      <c r="A118" s="130" t="s">
        <v>147</v>
      </c>
      <c r="B118" s="131"/>
      <c r="C118" s="132">
        <v>6</v>
      </c>
      <c r="D118" s="135">
        <v>0</v>
      </c>
      <c r="E118" s="134">
        <f t="shared" si="7"/>
        <v>0</v>
      </c>
      <c r="F118" s="135">
        <f t="shared" si="8"/>
        <v>-6</v>
      </c>
    </row>
    <row r="119" spans="1:6" s="120" customFormat="1" ht="15">
      <c r="A119" s="130" t="s">
        <v>101</v>
      </c>
      <c r="B119" s="131"/>
      <c r="C119" s="132">
        <v>123</v>
      </c>
      <c r="D119" s="135">
        <v>86.09</v>
      </c>
      <c r="E119" s="134">
        <f t="shared" si="7"/>
        <v>69.99186991869918</v>
      </c>
      <c r="F119" s="135">
        <f t="shared" si="8"/>
        <v>-36.91</v>
      </c>
    </row>
    <row r="120" spans="1:6" s="120" customFormat="1" ht="15">
      <c r="A120" s="130" t="s">
        <v>272</v>
      </c>
      <c r="B120" s="131"/>
      <c r="C120" s="132">
        <v>40</v>
      </c>
      <c r="D120" s="135">
        <v>120</v>
      </c>
      <c r="E120" s="134">
        <f t="shared" si="7"/>
        <v>300</v>
      </c>
      <c r="F120" s="135">
        <f t="shared" si="8"/>
        <v>80</v>
      </c>
    </row>
    <row r="121" spans="1:6" s="120" customFormat="1" ht="15">
      <c r="A121" s="130" t="s">
        <v>434</v>
      </c>
      <c r="B121" s="131"/>
      <c r="C121" s="132">
        <v>0</v>
      </c>
      <c r="D121" s="135">
        <v>2</v>
      </c>
      <c r="E121" s="127" t="s">
        <v>268</v>
      </c>
      <c r="F121" s="135">
        <f t="shared" si="8"/>
        <v>2</v>
      </c>
    </row>
    <row r="122" spans="1:6" s="120" customFormat="1" ht="15">
      <c r="A122" s="130" t="s">
        <v>369</v>
      </c>
      <c r="B122" s="131"/>
      <c r="C122" s="132">
        <v>0</v>
      </c>
      <c r="D122" s="135">
        <v>0.5</v>
      </c>
      <c r="E122" s="127" t="s">
        <v>268</v>
      </c>
      <c r="F122" s="135">
        <f t="shared" si="8"/>
        <v>0.5</v>
      </c>
    </row>
    <row r="123" spans="1:6" s="120" customFormat="1" ht="15">
      <c r="A123" s="130" t="s">
        <v>134</v>
      </c>
      <c r="B123" s="131"/>
      <c r="C123" s="132">
        <v>31</v>
      </c>
      <c r="D123" s="135">
        <v>0</v>
      </c>
      <c r="E123" s="134">
        <f t="shared" si="7"/>
        <v>0</v>
      </c>
      <c r="F123" s="135">
        <f t="shared" si="8"/>
        <v>-31</v>
      </c>
    </row>
    <row r="124" spans="1:6" s="120" customFormat="1" ht="15">
      <c r="A124" s="130" t="s">
        <v>103</v>
      </c>
      <c r="B124" s="131"/>
      <c r="C124" s="132">
        <v>185</v>
      </c>
      <c r="D124" s="135">
        <v>255</v>
      </c>
      <c r="E124" s="134">
        <f t="shared" si="7"/>
        <v>137.83783783783784</v>
      </c>
      <c r="F124" s="135">
        <f t="shared" si="8"/>
        <v>70</v>
      </c>
    </row>
    <row r="125" spans="1:6" s="120" customFormat="1" ht="15">
      <c r="A125" s="130" t="s">
        <v>104</v>
      </c>
      <c r="B125" s="131"/>
      <c r="C125" s="132">
        <v>1400</v>
      </c>
      <c r="D125" s="135">
        <v>597.05</v>
      </c>
      <c r="E125" s="134">
        <f t="shared" si="7"/>
        <v>42.646428571428565</v>
      </c>
      <c r="F125" s="135">
        <f t="shared" si="8"/>
        <v>-802.95</v>
      </c>
    </row>
    <row r="126" spans="1:6" s="120" customFormat="1" ht="15">
      <c r="A126" s="130" t="s">
        <v>102</v>
      </c>
      <c r="B126" s="131"/>
      <c r="C126" s="132">
        <v>530</v>
      </c>
      <c r="D126" s="135">
        <v>122.27</v>
      </c>
      <c r="E126" s="134">
        <f t="shared" si="7"/>
        <v>23.069811320754717</v>
      </c>
      <c r="F126" s="135">
        <f t="shared" si="8"/>
        <v>-407.73</v>
      </c>
    </row>
    <row r="127" spans="1:6" s="120" customFormat="1" ht="15">
      <c r="A127" s="130" t="s">
        <v>419</v>
      </c>
      <c r="B127" s="131"/>
      <c r="C127" s="132">
        <v>0</v>
      </c>
      <c r="D127" s="135">
        <v>1.18</v>
      </c>
      <c r="E127" s="127" t="s">
        <v>268</v>
      </c>
      <c r="F127" s="135">
        <f t="shared" si="8"/>
        <v>1.18</v>
      </c>
    </row>
    <row r="128" spans="1:6" s="120" customFormat="1" ht="15">
      <c r="A128" s="130" t="s">
        <v>324</v>
      </c>
      <c r="B128" s="131"/>
      <c r="C128" s="132">
        <v>0</v>
      </c>
      <c r="D128" s="135">
        <v>19.23</v>
      </c>
      <c r="E128" s="127" t="s">
        <v>268</v>
      </c>
      <c r="F128" s="135">
        <f t="shared" si="8"/>
        <v>19.23</v>
      </c>
    </row>
    <row r="129" spans="1:6" s="120" customFormat="1" ht="15">
      <c r="A129" s="130" t="s">
        <v>435</v>
      </c>
      <c r="B129" s="131"/>
      <c r="C129" s="132">
        <v>0</v>
      </c>
      <c r="D129" s="135">
        <v>2.34</v>
      </c>
      <c r="E129" s="127" t="s">
        <v>268</v>
      </c>
      <c r="F129" s="135">
        <f t="shared" si="8"/>
        <v>2.34</v>
      </c>
    </row>
    <row r="130" spans="1:6" s="120" customFormat="1" ht="15">
      <c r="A130" s="158" t="s">
        <v>462</v>
      </c>
      <c r="B130" s="159"/>
      <c r="C130" s="132">
        <v>0</v>
      </c>
      <c r="D130" s="135">
        <v>4.76</v>
      </c>
      <c r="E130" s="127" t="s">
        <v>268</v>
      </c>
      <c r="F130" s="135">
        <f t="shared" si="8"/>
        <v>4.76</v>
      </c>
    </row>
    <row r="131" spans="1:6" s="120" customFormat="1" ht="15">
      <c r="A131" s="139" t="s">
        <v>463</v>
      </c>
      <c r="B131" s="139" t="s">
        <v>105</v>
      </c>
      <c r="C131" s="127">
        <f>SUM(C136+C132)</f>
        <v>0</v>
      </c>
      <c r="D131" s="160">
        <f>D132+D136</f>
        <v>24.029999999999998</v>
      </c>
      <c r="E131" s="127">
        <f aca="true" t="shared" si="11" ref="E131">E132+E136</f>
        <v>0</v>
      </c>
      <c r="F131" s="128">
        <f t="shared" si="8"/>
        <v>24.029999999999998</v>
      </c>
    </row>
    <row r="132" spans="1:6" s="120" customFormat="1" ht="15">
      <c r="A132" s="131" t="s">
        <v>106</v>
      </c>
      <c r="B132" s="131" t="s">
        <v>107</v>
      </c>
      <c r="C132" s="134">
        <f>SUM(C133:C135)</f>
        <v>0</v>
      </c>
      <c r="D132" s="161">
        <f>SUM(D133:D135)</f>
        <v>23.97</v>
      </c>
      <c r="E132" s="134"/>
      <c r="F132" s="135">
        <f t="shared" si="8"/>
        <v>23.97</v>
      </c>
    </row>
    <row r="133" spans="1:6" s="120" customFormat="1" ht="15">
      <c r="A133" s="131" t="s">
        <v>108</v>
      </c>
      <c r="B133" s="131" t="s">
        <v>107</v>
      </c>
      <c r="C133" s="134">
        <v>0</v>
      </c>
      <c r="D133" s="162">
        <v>0</v>
      </c>
      <c r="E133" s="127" t="s">
        <v>268</v>
      </c>
      <c r="F133" s="135">
        <f aca="true" t="shared" si="12" ref="F133:F196">D133-C133</f>
        <v>0</v>
      </c>
    </row>
    <row r="134" spans="1:6" s="120" customFormat="1" ht="15">
      <c r="A134" s="131" t="s">
        <v>286</v>
      </c>
      <c r="B134" s="131" t="s">
        <v>107</v>
      </c>
      <c r="C134" s="134">
        <v>0</v>
      </c>
      <c r="D134" s="162">
        <v>23.97</v>
      </c>
      <c r="E134" s="134"/>
      <c r="F134" s="135">
        <f t="shared" si="12"/>
        <v>23.97</v>
      </c>
    </row>
    <row r="135" spans="1:6" s="120" customFormat="1" ht="15">
      <c r="A135" s="131" t="s">
        <v>293</v>
      </c>
      <c r="B135" s="131" t="s">
        <v>107</v>
      </c>
      <c r="C135" s="134">
        <v>0</v>
      </c>
      <c r="D135" s="162">
        <v>0</v>
      </c>
      <c r="E135" s="134"/>
      <c r="F135" s="135">
        <f t="shared" si="12"/>
        <v>0</v>
      </c>
    </row>
    <row r="136" spans="1:6" s="120" customFormat="1" ht="25.5">
      <c r="A136" s="131" t="s">
        <v>325</v>
      </c>
      <c r="B136" s="131" t="s">
        <v>294</v>
      </c>
      <c r="C136" s="134">
        <v>0</v>
      </c>
      <c r="D136" s="162">
        <v>0.06</v>
      </c>
      <c r="E136" s="134"/>
      <c r="F136" s="135">
        <f t="shared" si="12"/>
        <v>0.06</v>
      </c>
    </row>
    <row r="137" spans="1:6" s="120" customFormat="1" ht="25.5">
      <c r="A137" s="131" t="s">
        <v>420</v>
      </c>
      <c r="B137" s="131" t="s">
        <v>294</v>
      </c>
      <c r="C137" s="134"/>
      <c r="D137" s="162">
        <v>0.06</v>
      </c>
      <c r="E137" s="134"/>
      <c r="F137" s="135">
        <f t="shared" si="12"/>
        <v>0.06</v>
      </c>
    </row>
    <row r="138" spans="1:6" s="120" customFormat="1" ht="20.25" customHeight="1">
      <c r="A138" s="129" t="s">
        <v>109</v>
      </c>
      <c r="B138" s="139" t="s">
        <v>110</v>
      </c>
      <c r="C138" s="163">
        <f>SUM(C139+C189+C191+C195)</f>
        <v>1308678.3299999998</v>
      </c>
      <c r="D138" s="164">
        <f>SUM(D139+D191+D195+D189)</f>
        <v>489989.67</v>
      </c>
      <c r="E138" s="127">
        <f aca="true" t="shared" si="13" ref="E138:E198">SUM(D138*100/C138)</f>
        <v>37.44156671410614</v>
      </c>
      <c r="F138" s="128">
        <f t="shared" si="12"/>
        <v>-818688.6599999999</v>
      </c>
    </row>
    <row r="139" spans="1:6" s="120" customFormat="1" ht="30.75" customHeight="1">
      <c r="A139" s="124" t="s">
        <v>111</v>
      </c>
      <c r="B139" s="124" t="s">
        <v>112</v>
      </c>
      <c r="C139" s="163">
        <f>SUM(C140+C143+C164+C181)</f>
        <v>1306678.3299999998</v>
      </c>
      <c r="D139" s="163">
        <f>SUM(D140+D143+D164+D181)</f>
        <v>494900.88999999996</v>
      </c>
      <c r="E139" s="127">
        <f t="shared" si="13"/>
        <v>37.874730041631594</v>
      </c>
      <c r="F139" s="128">
        <f t="shared" si="12"/>
        <v>-811777.44</v>
      </c>
    </row>
    <row r="140" spans="1:6" s="120" customFormat="1" ht="27.75" customHeight="1">
      <c r="A140" s="165" t="s">
        <v>326</v>
      </c>
      <c r="B140" s="166" t="s">
        <v>327</v>
      </c>
      <c r="C140" s="167">
        <f>SUM(C141+C142)</f>
        <v>34965</v>
      </c>
      <c r="D140" s="167">
        <f>SUM(D141+D142)</f>
        <v>0</v>
      </c>
      <c r="E140" s="127">
        <f t="shared" si="13"/>
        <v>0</v>
      </c>
      <c r="F140" s="128">
        <f t="shared" si="12"/>
        <v>-34965</v>
      </c>
    </row>
    <row r="141" spans="1:6" s="120" customFormat="1" ht="59.25" customHeight="1">
      <c r="A141" s="168" t="s">
        <v>328</v>
      </c>
      <c r="B141" s="157" t="s">
        <v>329</v>
      </c>
      <c r="C141" s="169">
        <v>21652</v>
      </c>
      <c r="D141" s="170">
        <v>0</v>
      </c>
      <c r="E141" s="134">
        <f t="shared" si="13"/>
        <v>0</v>
      </c>
      <c r="F141" s="135">
        <f t="shared" si="12"/>
        <v>-21652</v>
      </c>
    </row>
    <row r="142" spans="1:6" s="120" customFormat="1" ht="63.75">
      <c r="A142" s="168" t="s">
        <v>328</v>
      </c>
      <c r="B142" s="130" t="s">
        <v>330</v>
      </c>
      <c r="C142" s="169">
        <v>13313</v>
      </c>
      <c r="D142" s="170">
        <v>0</v>
      </c>
      <c r="E142" s="134">
        <f t="shared" si="13"/>
        <v>0</v>
      </c>
      <c r="F142" s="135">
        <f t="shared" si="12"/>
        <v>-13313</v>
      </c>
    </row>
    <row r="143" spans="1:6" s="120" customFormat="1" ht="33.75" customHeight="1">
      <c r="A143" s="171" t="s">
        <v>331</v>
      </c>
      <c r="B143" s="139" t="s">
        <v>446</v>
      </c>
      <c r="C143" s="126">
        <f>SUM(C144+C148+C149+C150+C152+C153)</f>
        <v>694105.38</v>
      </c>
      <c r="D143" s="126">
        <f>SUM(D144+D148+D149+D150+D152+D153)</f>
        <v>104292.04</v>
      </c>
      <c r="E143" s="127">
        <f t="shared" si="13"/>
        <v>15.025389948713551</v>
      </c>
      <c r="F143" s="128">
        <f t="shared" si="12"/>
        <v>-589813.34</v>
      </c>
    </row>
    <row r="144" spans="1:6" s="120" customFormat="1" ht="39">
      <c r="A144" s="172" t="s">
        <v>384</v>
      </c>
      <c r="B144" s="156" t="s">
        <v>385</v>
      </c>
      <c r="C144" s="126">
        <f>SUM(C145:C147)</f>
        <v>99813.4</v>
      </c>
      <c r="D144" s="126">
        <f>SUM(D145:D147)</f>
        <v>0</v>
      </c>
      <c r="E144" s="127">
        <f t="shared" si="13"/>
        <v>0</v>
      </c>
      <c r="F144" s="128">
        <f t="shared" si="12"/>
        <v>-99813.4</v>
      </c>
    </row>
    <row r="145" spans="1:6" s="120" customFormat="1" ht="43.5" customHeight="1">
      <c r="A145" s="173" t="s">
        <v>384</v>
      </c>
      <c r="B145" s="174" t="s">
        <v>386</v>
      </c>
      <c r="C145" s="132">
        <v>27372.5</v>
      </c>
      <c r="D145" s="132">
        <v>0</v>
      </c>
      <c r="E145" s="134">
        <f t="shared" si="13"/>
        <v>0</v>
      </c>
      <c r="F145" s="135">
        <f t="shared" si="12"/>
        <v>-27372.5</v>
      </c>
    </row>
    <row r="146" spans="1:6" s="120" customFormat="1" ht="38.25">
      <c r="A146" s="173" t="s">
        <v>384</v>
      </c>
      <c r="B146" s="174" t="s">
        <v>421</v>
      </c>
      <c r="C146" s="132">
        <v>29660.4</v>
      </c>
      <c r="D146" s="132">
        <v>0</v>
      </c>
      <c r="E146" s="134">
        <f t="shared" si="13"/>
        <v>0</v>
      </c>
      <c r="F146" s="135">
        <f t="shared" si="12"/>
        <v>-29660.4</v>
      </c>
    </row>
    <row r="147" spans="1:6" s="120" customFormat="1" ht="38.25">
      <c r="A147" s="173" t="s">
        <v>384</v>
      </c>
      <c r="B147" s="174" t="s">
        <v>422</v>
      </c>
      <c r="C147" s="132">
        <v>42780.5</v>
      </c>
      <c r="D147" s="132">
        <v>0</v>
      </c>
      <c r="E147" s="134">
        <f t="shared" si="13"/>
        <v>0</v>
      </c>
      <c r="F147" s="135">
        <f t="shared" si="12"/>
        <v>-42780.5</v>
      </c>
    </row>
    <row r="148" spans="1:6" s="120" customFormat="1" ht="51">
      <c r="A148" s="173" t="s">
        <v>423</v>
      </c>
      <c r="B148" s="174" t="s">
        <v>424</v>
      </c>
      <c r="C148" s="132">
        <v>1593.42</v>
      </c>
      <c r="D148" s="132">
        <v>0</v>
      </c>
      <c r="E148" s="134">
        <f t="shared" si="13"/>
        <v>0</v>
      </c>
      <c r="F148" s="135">
        <f t="shared" si="12"/>
        <v>-1593.42</v>
      </c>
    </row>
    <row r="149" spans="1:6" s="120" customFormat="1" ht="47.25" customHeight="1">
      <c r="A149" s="174" t="s">
        <v>425</v>
      </c>
      <c r="B149" s="174" t="s">
        <v>426</v>
      </c>
      <c r="C149" s="132">
        <v>1952.3</v>
      </c>
      <c r="D149" s="132">
        <v>1952.3</v>
      </c>
      <c r="E149" s="134">
        <f t="shared" si="13"/>
        <v>100</v>
      </c>
      <c r="F149" s="135">
        <f t="shared" si="12"/>
        <v>0</v>
      </c>
    </row>
    <row r="150" spans="1:6" s="120" customFormat="1" ht="51">
      <c r="A150" s="175" t="s">
        <v>387</v>
      </c>
      <c r="B150" s="131" t="s">
        <v>388</v>
      </c>
      <c r="C150" s="132">
        <v>201485.1</v>
      </c>
      <c r="D150" s="132">
        <v>52851.18</v>
      </c>
      <c r="E150" s="134">
        <f t="shared" si="13"/>
        <v>26.23081309734566</v>
      </c>
      <c r="F150" s="135">
        <f t="shared" si="12"/>
        <v>-148633.92</v>
      </c>
    </row>
    <row r="151" spans="1:6" s="120" customFormat="1" ht="76.5" hidden="1">
      <c r="A151" s="168" t="s">
        <v>427</v>
      </c>
      <c r="B151" s="130" t="s">
        <v>428</v>
      </c>
      <c r="C151" s="132">
        <v>0</v>
      </c>
      <c r="D151" s="132">
        <v>0</v>
      </c>
      <c r="E151" s="134">
        <v>0</v>
      </c>
      <c r="F151" s="135">
        <f t="shared" si="12"/>
        <v>0</v>
      </c>
    </row>
    <row r="152" spans="1:6" s="120" customFormat="1" ht="51">
      <c r="A152" s="173" t="s">
        <v>429</v>
      </c>
      <c r="B152" s="131" t="s">
        <v>430</v>
      </c>
      <c r="C152" s="132">
        <v>15069.2</v>
      </c>
      <c r="D152" s="132">
        <v>14539.69</v>
      </c>
      <c r="E152" s="134">
        <f t="shared" si="13"/>
        <v>96.48614392270326</v>
      </c>
      <c r="F152" s="135">
        <f t="shared" si="12"/>
        <v>-529.5100000000002</v>
      </c>
    </row>
    <row r="153" spans="1:6" s="120" customFormat="1" ht="15">
      <c r="A153" s="171" t="s">
        <v>332</v>
      </c>
      <c r="B153" s="148" t="s">
        <v>113</v>
      </c>
      <c r="C153" s="126">
        <f>SUM(C154:C163)</f>
        <v>374191.96</v>
      </c>
      <c r="D153" s="126">
        <f>SUM(D154:D163)</f>
        <v>34948.869999999995</v>
      </c>
      <c r="E153" s="127">
        <f t="shared" si="13"/>
        <v>9.339823870079943</v>
      </c>
      <c r="F153" s="128">
        <f t="shared" si="12"/>
        <v>-339243.09</v>
      </c>
    </row>
    <row r="154" spans="1:6" s="120" customFormat="1" ht="114.75">
      <c r="A154" s="176" t="s">
        <v>436</v>
      </c>
      <c r="B154" s="130" t="s">
        <v>389</v>
      </c>
      <c r="C154" s="132">
        <v>600</v>
      </c>
      <c r="D154" s="132">
        <v>0</v>
      </c>
      <c r="E154" s="134">
        <f t="shared" si="13"/>
        <v>0</v>
      </c>
      <c r="F154" s="135">
        <f t="shared" si="12"/>
        <v>-600</v>
      </c>
    </row>
    <row r="155" spans="1:6" s="120" customFormat="1" ht="38.25">
      <c r="A155" s="176" t="s">
        <v>436</v>
      </c>
      <c r="B155" s="130" t="s">
        <v>431</v>
      </c>
      <c r="C155" s="132">
        <v>142.8</v>
      </c>
      <c r="D155" s="132">
        <v>142.8</v>
      </c>
      <c r="E155" s="134">
        <f t="shared" si="13"/>
        <v>100</v>
      </c>
      <c r="F155" s="135">
        <f t="shared" si="12"/>
        <v>0</v>
      </c>
    </row>
    <row r="156" spans="1:6" s="120" customFormat="1" ht="89.25">
      <c r="A156" s="176" t="s">
        <v>436</v>
      </c>
      <c r="B156" s="177" t="s">
        <v>437</v>
      </c>
      <c r="C156" s="132">
        <v>332</v>
      </c>
      <c r="D156" s="132">
        <v>332</v>
      </c>
      <c r="E156" s="134">
        <f t="shared" si="13"/>
        <v>100</v>
      </c>
      <c r="F156" s="135">
        <f t="shared" si="12"/>
        <v>0</v>
      </c>
    </row>
    <row r="157" spans="1:6" s="120" customFormat="1" ht="89.25">
      <c r="A157" s="176" t="s">
        <v>436</v>
      </c>
      <c r="B157" s="177" t="s">
        <v>438</v>
      </c>
      <c r="C157" s="132">
        <v>192.9</v>
      </c>
      <c r="D157" s="132">
        <v>192.9</v>
      </c>
      <c r="E157" s="134">
        <f t="shared" si="13"/>
        <v>100</v>
      </c>
      <c r="F157" s="135">
        <f t="shared" si="12"/>
        <v>0</v>
      </c>
    </row>
    <row r="158" spans="1:6" s="120" customFormat="1" ht="118.5" customHeight="1">
      <c r="A158" s="176" t="s">
        <v>436</v>
      </c>
      <c r="B158" s="178" t="s">
        <v>447</v>
      </c>
      <c r="C158" s="132">
        <v>113.6</v>
      </c>
      <c r="D158" s="132">
        <v>113.6</v>
      </c>
      <c r="E158" s="134">
        <f t="shared" si="13"/>
        <v>100</v>
      </c>
      <c r="F158" s="135">
        <f t="shared" si="12"/>
        <v>0</v>
      </c>
    </row>
    <row r="159" spans="1:6" s="120" customFormat="1" ht="38.25">
      <c r="A159" s="168" t="s">
        <v>439</v>
      </c>
      <c r="B159" s="130" t="s">
        <v>333</v>
      </c>
      <c r="C159" s="179">
        <v>39967</v>
      </c>
      <c r="D159" s="162">
        <v>23982.1</v>
      </c>
      <c r="E159" s="134">
        <f t="shared" si="13"/>
        <v>60.00475392198564</v>
      </c>
      <c r="F159" s="135">
        <f t="shared" si="12"/>
        <v>-15984.900000000001</v>
      </c>
    </row>
    <row r="160" spans="1:6" s="120" customFormat="1" ht="63.75">
      <c r="A160" s="168" t="s">
        <v>439</v>
      </c>
      <c r="B160" s="130" t="s">
        <v>334</v>
      </c>
      <c r="C160" s="179">
        <v>12702.6</v>
      </c>
      <c r="D160" s="162">
        <v>9845.9</v>
      </c>
      <c r="E160" s="134">
        <f t="shared" si="13"/>
        <v>77.51090327964353</v>
      </c>
      <c r="F160" s="135">
        <f t="shared" si="12"/>
        <v>-2856.7000000000007</v>
      </c>
    </row>
    <row r="161" spans="1:6" s="120" customFormat="1" ht="51">
      <c r="A161" s="168" t="s">
        <v>439</v>
      </c>
      <c r="B161" s="130" t="s">
        <v>432</v>
      </c>
      <c r="C161" s="179">
        <v>339.57</v>
      </c>
      <c r="D161" s="162">
        <v>339.57</v>
      </c>
      <c r="E161" s="134">
        <f t="shared" si="13"/>
        <v>100</v>
      </c>
      <c r="F161" s="135">
        <f t="shared" si="12"/>
        <v>0</v>
      </c>
    </row>
    <row r="162" spans="1:6" s="120" customFormat="1" ht="38.25">
      <c r="A162" s="168" t="s">
        <v>439</v>
      </c>
      <c r="B162" s="130" t="s">
        <v>440</v>
      </c>
      <c r="C162" s="179">
        <v>1151.49</v>
      </c>
      <c r="D162" s="162">
        <v>0</v>
      </c>
      <c r="E162" s="134">
        <f t="shared" si="13"/>
        <v>0</v>
      </c>
      <c r="F162" s="135">
        <f t="shared" si="12"/>
        <v>-1151.49</v>
      </c>
    </row>
    <row r="163" spans="1:6" s="120" customFormat="1" ht="51">
      <c r="A163" s="168" t="s">
        <v>441</v>
      </c>
      <c r="B163" s="130" t="s">
        <v>335</v>
      </c>
      <c r="C163" s="179">
        <v>318650</v>
      </c>
      <c r="D163" s="162">
        <v>0</v>
      </c>
      <c r="E163" s="134">
        <f t="shared" si="13"/>
        <v>0</v>
      </c>
      <c r="F163" s="135">
        <f t="shared" si="12"/>
        <v>-318650</v>
      </c>
    </row>
    <row r="164" spans="1:6" s="120" customFormat="1" ht="38.25">
      <c r="A164" s="171" t="s">
        <v>336</v>
      </c>
      <c r="B164" s="139" t="s">
        <v>337</v>
      </c>
      <c r="C164" s="127">
        <f>SUM(C165+C166+C175+C176+C178+C177)</f>
        <v>545472.8999999999</v>
      </c>
      <c r="D164" s="127">
        <f>SUM(D165+D166+D175+D176+D178+D177)</f>
        <v>359125.8</v>
      </c>
      <c r="E164" s="127">
        <f t="shared" si="13"/>
        <v>65.83751456763481</v>
      </c>
      <c r="F164" s="128">
        <f t="shared" si="12"/>
        <v>-186347.09999999992</v>
      </c>
    </row>
    <row r="165" spans="1:6" s="120" customFormat="1" ht="51">
      <c r="A165" s="168" t="s">
        <v>338</v>
      </c>
      <c r="B165" s="131" t="s">
        <v>339</v>
      </c>
      <c r="C165" s="169">
        <v>15971</v>
      </c>
      <c r="D165" s="170">
        <v>11374.7</v>
      </c>
      <c r="E165" s="134">
        <f t="shared" si="13"/>
        <v>71.22096299542922</v>
      </c>
      <c r="F165" s="135">
        <f t="shared" si="12"/>
        <v>-4596.299999999999</v>
      </c>
    </row>
    <row r="166" spans="1:6" s="120" customFormat="1" ht="40.5">
      <c r="A166" s="171" t="s">
        <v>340</v>
      </c>
      <c r="B166" s="148" t="s">
        <v>114</v>
      </c>
      <c r="C166" s="180">
        <f>SUM(C167:C174)</f>
        <v>80933.4</v>
      </c>
      <c r="D166" s="143">
        <f>SUM(D167:D174)</f>
        <v>56676.67</v>
      </c>
      <c r="E166" s="127">
        <f t="shared" si="13"/>
        <v>70.02877674730087</v>
      </c>
      <c r="F166" s="128">
        <f t="shared" si="12"/>
        <v>-24256.729999999996</v>
      </c>
    </row>
    <row r="167" spans="1:6" s="120" customFormat="1" ht="63.75">
      <c r="A167" s="168" t="s">
        <v>340</v>
      </c>
      <c r="B167" s="130" t="s">
        <v>341</v>
      </c>
      <c r="C167" s="181">
        <v>296</v>
      </c>
      <c r="D167" s="162">
        <v>222</v>
      </c>
      <c r="E167" s="134">
        <f t="shared" si="13"/>
        <v>75</v>
      </c>
      <c r="F167" s="135">
        <f t="shared" si="12"/>
        <v>-74</v>
      </c>
    </row>
    <row r="168" spans="1:6" s="120" customFormat="1" ht="68.25" customHeight="1">
      <c r="A168" s="168" t="s">
        <v>340</v>
      </c>
      <c r="B168" s="130" t="s">
        <v>342</v>
      </c>
      <c r="C168" s="181">
        <v>78012</v>
      </c>
      <c r="D168" s="170">
        <v>55669.94</v>
      </c>
      <c r="E168" s="134">
        <f t="shared" si="13"/>
        <v>71.36073937342972</v>
      </c>
      <c r="F168" s="135">
        <f t="shared" si="12"/>
        <v>-22342.059999999998</v>
      </c>
    </row>
    <row r="169" spans="1:6" s="120" customFormat="1" ht="63.75">
      <c r="A169" s="168" t="s">
        <v>340</v>
      </c>
      <c r="B169" s="130" t="s">
        <v>343</v>
      </c>
      <c r="C169" s="181">
        <v>0.1</v>
      </c>
      <c r="D169" s="162">
        <v>0.1</v>
      </c>
      <c r="E169" s="134">
        <f t="shared" si="13"/>
        <v>100</v>
      </c>
      <c r="F169" s="135">
        <f t="shared" si="12"/>
        <v>0</v>
      </c>
    </row>
    <row r="170" spans="1:6" s="120" customFormat="1" ht="45.75" customHeight="1">
      <c r="A170" s="168" t="s">
        <v>340</v>
      </c>
      <c r="B170" s="130" t="s">
        <v>344</v>
      </c>
      <c r="C170" s="181">
        <v>106.4</v>
      </c>
      <c r="D170" s="162">
        <v>106.4</v>
      </c>
      <c r="E170" s="134">
        <f t="shared" si="13"/>
        <v>100</v>
      </c>
      <c r="F170" s="135">
        <f t="shared" si="12"/>
        <v>0</v>
      </c>
    </row>
    <row r="171" spans="1:6" s="120" customFormat="1" ht="76.5">
      <c r="A171" s="168" t="s">
        <v>340</v>
      </c>
      <c r="B171" s="182" t="s">
        <v>345</v>
      </c>
      <c r="C171" s="181">
        <v>16</v>
      </c>
      <c r="D171" s="162">
        <v>0</v>
      </c>
      <c r="E171" s="134">
        <f t="shared" si="13"/>
        <v>0</v>
      </c>
      <c r="F171" s="135">
        <f t="shared" si="12"/>
        <v>-16</v>
      </c>
    </row>
    <row r="172" spans="1:6" s="120" customFormat="1" ht="102">
      <c r="A172" s="168" t="s">
        <v>340</v>
      </c>
      <c r="B172" s="130" t="s">
        <v>346</v>
      </c>
      <c r="C172" s="181">
        <v>0.2</v>
      </c>
      <c r="D172" s="162">
        <v>0.14</v>
      </c>
      <c r="E172" s="134">
        <f t="shared" si="13"/>
        <v>70</v>
      </c>
      <c r="F172" s="135">
        <f t="shared" si="12"/>
        <v>-0.06</v>
      </c>
    </row>
    <row r="173" spans="1:6" s="120" customFormat="1" ht="51">
      <c r="A173" s="168" t="s">
        <v>340</v>
      </c>
      <c r="B173" s="130" t="s">
        <v>347</v>
      </c>
      <c r="C173" s="181">
        <v>954.3</v>
      </c>
      <c r="D173" s="162">
        <v>678.09</v>
      </c>
      <c r="E173" s="134">
        <f t="shared" si="13"/>
        <v>71.05627161270041</v>
      </c>
      <c r="F173" s="135">
        <f t="shared" si="12"/>
        <v>-276.2099999999999</v>
      </c>
    </row>
    <row r="174" spans="1:6" s="120" customFormat="1" ht="102">
      <c r="A174" s="168" t="s">
        <v>348</v>
      </c>
      <c r="B174" s="130" t="s">
        <v>349</v>
      </c>
      <c r="C174" s="181">
        <v>1548.4</v>
      </c>
      <c r="D174" s="162">
        <v>0</v>
      </c>
      <c r="E174" s="134">
        <f t="shared" si="13"/>
        <v>0</v>
      </c>
      <c r="F174" s="135">
        <f t="shared" si="12"/>
        <v>-1548.4</v>
      </c>
    </row>
    <row r="175" spans="1:6" s="120" customFormat="1" ht="109.5" customHeight="1">
      <c r="A175" s="173" t="s">
        <v>350</v>
      </c>
      <c r="B175" s="130" t="s">
        <v>351</v>
      </c>
      <c r="C175" s="181">
        <v>13.8</v>
      </c>
      <c r="D175" s="162">
        <v>0</v>
      </c>
      <c r="E175" s="134">
        <f t="shared" si="13"/>
        <v>0</v>
      </c>
      <c r="F175" s="135">
        <f t="shared" si="12"/>
        <v>-13.8</v>
      </c>
    </row>
    <row r="176" spans="1:6" s="120" customFormat="1" ht="59.25" customHeight="1">
      <c r="A176" s="173" t="s">
        <v>352</v>
      </c>
      <c r="B176" s="130" t="s">
        <v>353</v>
      </c>
      <c r="C176" s="181">
        <v>15289</v>
      </c>
      <c r="D176" s="162">
        <v>11868.93</v>
      </c>
      <c r="E176" s="134">
        <f t="shared" si="13"/>
        <v>77.63051867355615</v>
      </c>
      <c r="F176" s="135">
        <f t="shared" si="12"/>
        <v>-3420.0699999999997</v>
      </c>
    </row>
    <row r="177" spans="1:6" s="120" customFormat="1" ht="57" customHeight="1">
      <c r="A177" s="173" t="s">
        <v>390</v>
      </c>
      <c r="B177" s="130" t="s">
        <v>391</v>
      </c>
      <c r="C177" s="181">
        <v>125.7</v>
      </c>
      <c r="D177" s="162">
        <v>97.5</v>
      </c>
      <c r="E177" s="134">
        <f t="shared" si="13"/>
        <v>77.56563245823389</v>
      </c>
      <c r="F177" s="135">
        <f t="shared" si="12"/>
        <v>-28.200000000000003</v>
      </c>
    </row>
    <row r="178" spans="1:6" s="120" customFormat="1" ht="15">
      <c r="A178" s="171" t="s">
        <v>354</v>
      </c>
      <c r="B178" s="124" t="s">
        <v>115</v>
      </c>
      <c r="C178" s="164">
        <f>SUM(C179:C180)</f>
        <v>433140</v>
      </c>
      <c r="D178" s="164">
        <f aca="true" t="shared" si="14" ref="D178">SUM(D179:D180)</f>
        <v>279108</v>
      </c>
      <c r="E178" s="127">
        <f t="shared" si="13"/>
        <v>64.43828785150298</v>
      </c>
      <c r="F178" s="128">
        <f t="shared" si="12"/>
        <v>-154032</v>
      </c>
    </row>
    <row r="179" spans="1:6" s="120" customFormat="1" ht="106.5" customHeight="1">
      <c r="A179" s="168" t="s">
        <v>355</v>
      </c>
      <c r="B179" s="177" t="s">
        <v>356</v>
      </c>
      <c r="C179" s="181">
        <v>252318</v>
      </c>
      <c r="D179" s="170">
        <v>166813</v>
      </c>
      <c r="E179" s="134">
        <f t="shared" si="13"/>
        <v>66.11220761103053</v>
      </c>
      <c r="F179" s="135">
        <f t="shared" si="12"/>
        <v>-85505</v>
      </c>
    </row>
    <row r="180" spans="1:6" s="120" customFormat="1" ht="63.75">
      <c r="A180" s="168" t="s">
        <v>355</v>
      </c>
      <c r="B180" s="130" t="s">
        <v>357</v>
      </c>
      <c r="C180" s="181">
        <v>180822</v>
      </c>
      <c r="D180" s="170">
        <v>112295</v>
      </c>
      <c r="E180" s="134">
        <f t="shared" si="13"/>
        <v>62.1025096503744</v>
      </c>
      <c r="F180" s="135">
        <f t="shared" si="12"/>
        <v>-68527</v>
      </c>
    </row>
    <row r="181" spans="1:6" s="120" customFormat="1" ht="15.75">
      <c r="A181" s="183" t="s">
        <v>392</v>
      </c>
      <c r="B181" s="184" t="s">
        <v>393</v>
      </c>
      <c r="C181" s="164">
        <f>SUM(C182:C188)</f>
        <v>32135.05</v>
      </c>
      <c r="D181" s="164">
        <f>SUM(D182:D188)</f>
        <v>31483.05</v>
      </c>
      <c r="E181" s="127">
        <f t="shared" si="13"/>
        <v>97.9710627492411</v>
      </c>
      <c r="F181" s="128">
        <f t="shared" si="12"/>
        <v>-652</v>
      </c>
    </row>
    <row r="182" spans="1:6" s="120" customFormat="1" ht="38.25">
      <c r="A182" s="176" t="s">
        <v>396</v>
      </c>
      <c r="B182" s="185" t="s">
        <v>433</v>
      </c>
      <c r="C182" s="181">
        <v>16171.75</v>
      </c>
      <c r="D182" s="181">
        <v>16171.75</v>
      </c>
      <c r="E182" s="134">
        <f t="shared" si="13"/>
        <v>100</v>
      </c>
      <c r="F182" s="135">
        <f t="shared" si="12"/>
        <v>0</v>
      </c>
    </row>
    <row r="183" spans="1:6" s="120" customFormat="1" ht="51">
      <c r="A183" s="186" t="s">
        <v>396</v>
      </c>
      <c r="B183" s="177" t="s">
        <v>464</v>
      </c>
      <c r="C183" s="181">
        <v>0</v>
      </c>
      <c r="D183" s="181"/>
      <c r="E183" s="134"/>
      <c r="F183" s="135">
        <f t="shared" si="12"/>
        <v>0</v>
      </c>
    </row>
    <row r="184" spans="1:6" s="120" customFormat="1" ht="114.75">
      <c r="A184" s="176" t="s">
        <v>396</v>
      </c>
      <c r="B184" s="187" t="s">
        <v>448</v>
      </c>
      <c r="C184" s="181">
        <v>7726</v>
      </c>
      <c r="D184" s="181">
        <v>7726</v>
      </c>
      <c r="E184" s="134">
        <f t="shared" si="13"/>
        <v>100</v>
      </c>
      <c r="F184" s="135">
        <f t="shared" si="12"/>
        <v>0</v>
      </c>
    </row>
    <row r="185" spans="1:6" s="120" customFormat="1" ht="102">
      <c r="A185" s="176" t="s">
        <v>396</v>
      </c>
      <c r="B185" s="187" t="s">
        <v>449</v>
      </c>
      <c r="C185" s="181">
        <v>6500</v>
      </c>
      <c r="D185" s="181">
        <v>6500</v>
      </c>
      <c r="E185" s="134">
        <f t="shared" si="13"/>
        <v>100</v>
      </c>
      <c r="F185" s="135">
        <f t="shared" si="12"/>
        <v>0</v>
      </c>
    </row>
    <row r="186" spans="1:6" s="120" customFormat="1" ht="57" customHeight="1" hidden="1">
      <c r="A186" s="188" t="s">
        <v>465</v>
      </c>
      <c r="B186" s="189" t="s">
        <v>466</v>
      </c>
      <c r="C186" s="181">
        <v>0</v>
      </c>
      <c r="D186" s="181">
        <v>0</v>
      </c>
      <c r="E186" s="134">
        <v>0</v>
      </c>
      <c r="F186" s="135">
        <f t="shared" si="12"/>
        <v>0</v>
      </c>
    </row>
    <row r="187" spans="1:6" s="120" customFormat="1" ht="114.75" customHeight="1">
      <c r="A187" s="176" t="s">
        <v>394</v>
      </c>
      <c r="B187" s="185" t="s">
        <v>395</v>
      </c>
      <c r="C187" s="181">
        <v>1737.3</v>
      </c>
      <c r="D187" s="170">
        <v>1085.3</v>
      </c>
      <c r="E187" s="134">
        <f t="shared" si="13"/>
        <v>62.47050020146204</v>
      </c>
      <c r="F187" s="135">
        <f t="shared" si="12"/>
        <v>-652</v>
      </c>
    </row>
    <row r="188" spans="1:6" s="120" customFormat="1" ht="90" customHeight="1">
      <c r="A188" s="176" t="s">
        <v>396</v>
      </c>
      <c r="B188" s="130" t="s">
        <v>397</v>
      </c>
      <c r="C188" s="181">
        <v>0</v>
      </c>
      <c r="D188" s="170">
        <v>0</v>
      </c>
      <c r="E188" s="134"/>
      <c r="F188" s="135">
        <f t="shared" si="12"/>
        <v>0</v>
      </c>
    </row>
    <row r="189" spans="1:6" s="120" customFormat="1" ht="25.5">
      <c r="A189" s="190" t="s">
        <v>450</v>
      </c>
      <c r="B189" s="124" t="s">
        <v>398</v>
      </c>
      <c r="C189" s="164">
        <f>SUM(C190)</f>
        <v>2000</v>
      </c>
      <c r="D189" s="164">
        <f>SUM(D190)</f>
        <v>2000</v>
      </c>
      <c r="E189" s="127">
        <f t="shared" si="13"/>
        <v>100</v>
      </c>
      <c r="F189" s="128">
        <f t="shared" si="12"/>
        <v>0</v>
      </c>
    </row>
    <row r="190" spans="1:6" s="120" customFormat="1" ht="25.5">
      <c r="A190" s="191" t="s">
        <v>451</v>
      </c>
      <c r="B190" s="130" t="s">
        <v>398</v>
      </c>
      <c r="C190" s="181">
        <v>2000</v>
      </c>
      <c r="D190" s="170">
        <v>2000</v>
      </c>
      <c r="E190" s="134">
        <f t="shared" si="13"/>
        <v>100</v>
      </c>
      <c r="F190" s="135">
        <f t="shared" si="12"/>
        <v>0</v>
      </c>
    </row>
    <row r="191" spans="1:6" s="120" customFormat="1" ht="25.5">
      <c r="A191" s="171" t="s">
        <v>370</v>
      </c>
      <c r="B191" s="124" t="s">
        <v>129</v>
      </c>
      <c r="C191" s="160">
        <f>SUM(C192:C194)</f>
        <v>0</v>
      </c>
      <c r="D191" s="160">
        <f aca="true" t="shared" si="15" ref="D191">SUM(D192:D194)</f>
        <v>0</v>
      </c>
      <c r="E191" s="127"/>
      <c r="F191" s="128">
        <f t="shared" si="12"/>
        <v>0</v>
      </c>
    </row>
    <row r="192" spans="1:6" s="120" customFormat="1" ht="38.25">
      <c r="A192" s="168" t="s">
        <v>371</v>
      </c>
      <c r="B192" s="130" t="s">
        <v>130</v>
      </c>
      <c r="C192" s="181">
        <v>0</v>
      </c>
      <c r="D192" s="162">
        <v>0</v>
      </c>
      <c r="E192" s="134"/>
      <c r="F192" s="135">
        <f t="shared" si="12"/>
        <v>0</v>
      </c>
    </row>
    <row r="193" spans="1:6" s="120" customFormat="1" ht="38.25">
      <c r="A193" s="168" t="s">
        <v>372</v>
      </c>
      <c r="B193" s="130" t="s">
        <v>130</v>
      </c>
      <c r="C193" s="181">
        <v>0</v>
      </c>
      <c r="D193" s="162">
        <v>0</v>
      </c>
      <c r="E193" s="134"/>
      <c r="F193" s="135">
        <f t="shared" si="12"/>
        <v>0</v>
      </c>
    </row>
    <row r="194" spans="1:6" s="120" customFormat="1" ht="38.25">
      <c r="A194" s="168" t="s">
        <v>373</v>
      </c>
      <c r="B194" s="130" t="s">
        <v>130</v>
      </c>
      <c r="C194" s="181">
        <v>0</v>
      </c>
      <c r="D194" s="162">
        <v>0</v>
      </c>
      <c r="E194" s="134"/>
      <c r="F194" s="135">
        <f t="shared" si="12"/>
        <v>0</v>
      </c>
    </row>
    <row r="195" spans="1:6" s="120" customFormat="1" ht="51">
      <c r="A195" s="171" t="s">
        <v>374</v>
      </c>
      <c r="B195" s="124" t="s">
        <v>131</v>
      </c>
      <c r="C195" s="164">
        <f>SUM(C196:C197)</f>
        <v>0</v>
      </c>
      <c r="D195" s="164">
        <f>SUM(D196:D197)</f>
        <v>-6911.22</v>
      </c>
      <c r="E195" s="134"/>
      <c r="F195" s="128">
        <f t="shared" si="12"/>
        <v>-6911.22</v>
      </c>
    </row>
    <row r="196" spans="1:6" s="120" customFormat="1" ht="15">
      <c r="A196" s="168" t="s">
        <v>375</v>
      </c>
      <c r="B196" s="130"/>
      <c r="C196" s="181"/>
      <c r="D196" s="162">
        <v>-2062.75</v>
      </c>
      <c r="E196" s="134"/>
      <c r="F196" s="135">
        <f t="shared" si="12"/>
        <v>-2062.75</v>
      </c>
    </row>
    <row r="197" spans="1:6" s="120" customFormat="1" ht="15">
      <c r="A197" s="168" t="s">
        <v>376</v>
      </c>
      <c r="B197" s="130"/>
      <c r="C197" s="181" t="s">
        <v>121</v>
      </c>
      <c r="D197" s="162">
        <v>-4848.47</v>
      </c>
      <c r="E197" s="134"/>
      <c r="F197" s="135">
        <f>D197</f>
        <v>-4848.47</v>
      </c>
    </row>
    <row r="198" spans="1:6" s="120" customFormat="1" ht="15">
      <c r="A198" s="171"/>
      <c r="B198" s="124" t="s">
        <v>116</v>
      </c>
      <c r="C198" s="164">
        <f>SUM(C138+C4)</f>
        <v>1879262.1400000001</v>
      </c>
      <c r="D198" s="164">
        <f>SUM(D138+D4)</f>
        <v>813390.854</v>
      </c>
      <c r="E198" s="127">
        <f t="shared" si="13"/>
        <v>43.282458401466016</v>
      </c>
      <c r="F198" s="128">
        <f aca="true" t="shared" si="16" ref="F198">D198-C198</f>
        <v>-1065871.286</v>
      </c>
    </row>
    <row r="199" spans="2:5" s="120" customFormat="1" ht="15">
      <c r="B199" s="192"/>
      <c r="C199" s="193"/>
      <c r="D199" s="193"/>
      <c r="E199" s="194"/>
    </row>
    <row r="200" spans="2:5" s="120" customFormat="1" ht="15">
      <c r="B200" s="192"/>
      <c r="C200" s="193"/>
      <c r="D200" s="193"/>
      <c r="E200" s="194"/>
    </row>
  </sheetData>
  <mergeCells count="1">
    <mergeCell ref="A1:F1"/>
  </mergeCells>
  <printOptions/>
  <pageMargins left="0.7086614173228347" right="0" top="0.24" bottom="0.17" header="0.22" footer="0.17"/>
  <pageSetup fitToHeight="8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selection activeCell="E12" sqref="E12"/>
    </sheetView>
  </sheetViews>
  <sheetFormatPr defaultColWidth="9.140625" defaultRowHeight="15"/>
  <cols>
    <col min="1" max="1" width="10.7109375" style="74" customWidth="1"/>
    <col min="2" max="2" width="58.140625" style="74" customWidth="1"/>
    <col min="3" max="3" width="14.57421875" style="74" customWidth="1"/>
    <col min="4" max="4" width="8.421875" style="74" hidden="1" customWidth="1"/>
    <col min="5" max="5" width="15.00390625" style="74" customWidth="1"/>
    <col min="6" max="6" width="13.57421875" style="109" customWidth="1"/>
    <col min="7" max="7" width="6.7109375" style="74" hidden="1" customWidth="1"/>
    <col min="8" max="8" width="13.57421875" style="74" customWidth="1"/>
    <col min="9" max="9" width="9.140625" style="1" customWidth="1"/>
    <col min="10" max="10" width="11.28125" style="1" customWidth="1"/>
    <col min="11" max="16384" width="9.140625" style="1" customWidth="1"/>
  </cols>
  <sheetData>
    <row r="1" spans="1:8" ht="15">
      <c r="A1" s="201" t="s">
        <v>148</v>
      </c>
      <c r="B1" s="201"/>
      <c r="C1" s="201"/>
      <c r="D1" s="201"/>
      <c r="E1" s="201"/>
      <c r="F1" s="201"/>
      <c r="G1" s="201"/>
      <c r="H1" s="201"/>
    </row>
    <row r="2" spans="1:8" ht="15">
      <c r="A2" s="202" t="s">
        <v>452</v>
      </c>
      <c r="B2" s="202"/>
      <c r="C2" s="202"/>
      <c r="D2" s="202"/>
      <c r="E2" s="202"/>
      <c r="F2" s="202"/>
      <c r="G2" s="202"/>
      <c r="H2" s="202"/>
    </row>
    <row r="3" spans="1:8" ht="15">
      <c r="A3" s="76"/>
      <c r="B3" s="76"/>
      <c r="C3" s="76"/>
      <c r="D3" s="76"/>
      <c r="E3" s="76"/>
      <c r="F3" s="203"/>
      <c r="G3" s="203"/>
      <c r="H3" s="203"/>
    </row>
    <row r="4" spans="1:8" s="2" customFormat="1" ht="110.25" customHeight="1">
      <c r="A4" s="110" t="s">
        <v>149</v>
      </c>
      <c r="B4" s="110" t="s">
        <v>150</v>
      </c>
      <c r="C4" s="111" t="s">
        <v>298</v>
      </c>
      <c r="D4" s="111" t="s">
        <v>151</v>
      </c>
      <c r="E4" s="111" t="s">
        <v>269</v>
      </c>
      <c r="F4" s="111" t="s">
        <v>453</v>
      </c>
      <c r="G4" s="110" t="s">
        <v>152</v>
      </c>
      <c r="H4" s="110" t="s">
        <v>270</v>
      </c>
    </row>
    <row r="5" spans="1:8" s="2" customFormat="1" ht="14.25">
      <c r="A5" s="64">
        <v>1</v>
      </c>
      <c r="B5" s="64">
        <v>2</v>
      </c>
      <c r="C5" s="77">
        <v>3</v>
      </c>
      <c r="D5" s="77"/>
      <c r="E5" s="77">
        <v>4</v>
      </c>
      <c r="F5" s="77">
        <v>5</v>
      </c>
      <c r="G5" s="64"/>
      <c r="H5" s="64">
        <v>6</v>
      </c>
    </row>
    <row r="6" spans="1:8" ht="15">
      <c r="A6" s="78">
        <v>100</v>
      </c>
      <c r="B6" s="79" t="s">
        <v>153</v>
      </c>
      <c r="C6" s="80">
        <f>SUM(C7:C14)</f>
        <v>154637.96</v>
      </c>
      <c r="D6" s="80"/>
      <c r="E6" s="80">
        <f>SUM(E7:E14)</f>
        <v>150255.76</v>
      </c>
      <c r="F6" s="80">
        <f>SUM(F7:F14)</f>
        <v>69559.23999999999</v>
      </c>
      <c r="G6" s="81"/>
      <c r="H6" s="82">
        <f>F6/E6*100</f>
        <v>46.29389249370539</v>
      </c>
    </row>
    <row r="7" spans="1:8" s="3" customFormat="1" ht="30">
      <c r="A7" s="83">
        <v>102</v>
      </c>
      <c r="B7" s="84" t="s">
        <v>154</v>
      </c>
      <c r="C7" s="85">
        <v>2352.65</v>
      </c>
      <c r="D7" s="85"/>
      <c r="E7" s="85">
        <v>2352.65</v>
      </c>
      <c r="F7" s="85">
        <v>1341.76</v>
      </c>
      <c r="G7" s="86"/>
      <c r="H7" s="87">
        <f>F7/E7*100</f>
        <v>57.03185769238943</v>
      </c>
    </row>
    <row r="8" spans="1:19" ht="30">
      <c r="A8" s="88">
        <v>103</v>
      </c>
      <c r="B8" s="84" t="s">
        <v>155</v>
      </c>
      <c r="C8" s="89">
        <v>4210.85</v>
      </c>
      <c r="D8" s="89"/>
      <c r="E8" s="89">
        <v>4210.85</v>
      </c>
      <c r="F8" s="89">
        <v>2192.73</v>
      </c>
      <c r="G8" s="90"/>
      <c r="H8" s="87">
        <f>F8/E8*100</f>
        <v>52.07333436242089</v>
      </c>
      <c r="L8" s="4"/>
      <c r="M8" s="4"/>
      <c r="N8" s="5"/>
      <c r="O8" s="4"/>
      <c r="P8" s="4"/>
      <c r="Q8" s="4"/>
      <c r="R8" s="4"/>
      <c r="S8" s="6"/>
    </row>
    <row r="9" spans="1:19" ht="45">
      <c r="A9" s="88">
        <v>104</v>
      </c>
      <c r="B9" s="84" t="s">
        <v>156</v>
      </c>
      <c r="C9" s="89">
        <v>79368.87</v>
      </c>
      <c r="D9" s="89"/>
      <c r="E9" s="89">
        <v>79368.87</v>
      </c>
      <c r="F9" s="89">
        <v>37810.95</v>
      </c>
      <c r="G9" s="90"/>
      <c r="H9" s="87">
        <f aca="true" t="shared" si="0" ref="H9:H59">F9/E9*100</f>
        <v>47.63952164116738</v>
      </c>
      <c r="L9" s="7"/>
      <c r="M9" s="8"/>
      <c r="N9" s="9"/>
      <c r="O9" s="10"/>
      <c r="P9" s="11"/>
      <c r="Q9" s="10"/>
      <c r="R9" s="11"/>
      <c r="S9" s="6"/>
    </row>
    <row r="10" spans="1:19" ht="15.75">
      <c r="A10" s="88">
        <v>105</v>
      </c>
      <c r="B10" s="84" t="s">
        <v>157</v>
      </c>
      <c r="C10" s="89">
        <v>13.8</v>
      </c>
      <c r="D10" s="89"/>
      <c r="E10" s="89">
        <v>13.8</v>
      </c>
      <c r="F10" s="89">
        <v>0</v>
      </c>
      <c r="G10" s="90"/>
      <c r="H10" s="87">
        <f t="shared" si="0"/>
        <v>0</v>
      </c>
      <c r="L10" s="12"/>
      <c r="M10" s="13"/>
      <c r="N10" s="14"/>
      <c r="O10" s="15"/>
      <c r="P10" s="15"/>
      <c r="Q10" s="15"/>
      <c r="R10" s="16"/>
      <c r="S10" s="6"/>
    </row>
    <row r="11" spans="1:19" ht="45">
      <c r="A11" s="88">
        <v>106</v>
      </c>
      <c r="B11" s="84" t="s">
        <v>158</v>
      </c>
      <c r="C11" s="89">
        <v>20679.94</v>
      </c>
      <c r="D11" s="89"/>
      <c r="E11" s="89">
        <v>20679.94</v>
      </c>
      <c r="F11" s="89">
        <v>11247.77</v>
      </c>
      <c r="G11" s="90"/>
      <c r="H11" s="87">
        <f t="shared" si="0"/>
        <v>54.38976128557434</v>
      </c>
      <c r="L11" s="17"/>
      <c r="M11" s="13"/>
      <c r="N11" s="18"/>
      <c r="O11" s="19"/>
      <c r="P11" s="19"/>
      <c r="Q11" s="19"/>
      <c r="R11" s="16"/>
      <c r="S11" s="6"/>
    </row>
    <row r="12" spans="1:19" ht="15.75">
      <c r="A12" s="88">
        <v>107</v>
      </c>
      <c r="B12" s="84" t="s">
        <v>159</v>
      </c>
      <c r="C12" s="89">
        <v>1073.48</v>
      </c>
      <c r="D12" s="89"/>
      <c r="E12" s="89">
        <v>1073.48</v>
      </c>
      <c r="F12" s="89">
        <v>0</v>
      </c>
      <c r="G12" s="90"/>
      <c r="H12" s="87">
        <v>0</v>
      </c>
      <c r="L12" s="17"/>
      <c r="M12" s="13"/>
      <c r="N12" s="18"/>
      <c r="O12" s="19"/>
      <c r="P12" s="16"/>
      <c r="Q12" s="19"/>
      <c r="R12" s="16"/>
      <c r="S12" s="6"/>
    </row>
    <row r="13" spans="1:19" ht="15.75">
      <c r="A13" s="88">
        <v>111</v>
      </c>
      <c r="B13" s="84" t="s">
        <v>442</v>
      </c>
      <c r="C13" s="89">
        <v>15378.64</v>
      </c>
      <c r="D13" s="89"/>
      <c r="E13" s="89">
        <v>10996.44</v>
      </c>
      <c r="F13" s="89">
        <v>0</v>
      </c>
      <c r="G13" s="91"/>
      <c r="H13" s="92">
        <v>11.39</v>
      </c>
      <c r="L13" s="17"/>
      <c r="M13" s="13"/>
      <c r="N13" s="18"/>
      <c r="O13" s="19"/>
      <c r="P13" s="19"/>
      <c r="Q13" s="19"/>
      <c r="R13" s="16"/>
      <c r="S13" s="6"/>
    </row>
    <row r="14" spans="1:19" ht="15.75">
      <c r="A14" s="88">
        <v>113</v>
      </c>
      <c r="B14" s="84" t="s">
        <v>160</v>
      </c>
      <c r="C14" s="89">
        <v>31559.73</v>
      </c>
      <c r="D14" s="89"/>
      <c r="E14" s="89">
        <v>31559.73</v>
      </c>
      <c r="F14" s="89">
        <v>16966.03</v>
      </c>
      <c r="G14" s="90"/>
      <c r="H14" s="87">
        <f t="shared" si="0"/>
        <v>53.758476387472264</v>
      </c>
      <c r="L14" s="17"/>
      <c r="M14" s="13"/>
      <c r="N14" s="18"/>
      <c r="O14" s="19"/>
      <c r="P14" s="16"/>
      <c r="Q14" s="19"/>
      <c r="R14" s="16"/>
      <c r="S14" s="6"/>
    </row>
    <row r="15" spans="1:19" ht="28.5">
      <c r="A15" s="93">
        <v>300</v>
      </c>
      <c r="B15" s="94" t="s">
        <v>161</v>
      </c>
      <c r="C15" s="95">
        <f>SUM(C16:C19)</f>
        <v>9716.310000000001</v>
      </c>
      <c r="D15" s="95"/>
      <c r="E15" s="95">
        <f>SUM(E16:E19)</f>
        <v>9865.310000000001</v>
      </c>
      <c r="F15" s="95">
        <f>SUM(F16:F19)</f>
        <v>4725.17</v>
      </c>
      <c r="G15" s="96"/>
      <c r="H15" s="97">
        <f t="shared" si="0"/>
        <v>47.896822299552674</v>
      </c>
      <c r="J15" s="72"/>
      <c r="L15" s="17"/>
      <c r="M15" s="13"/>
      <c r="N15" s="18"/>
      <c r="O15" s="19"/>
      <c r="P15" s="19"/>
      <c r="Q15" s="19"/>
      <c r="R15" s="16"/>
      <c r="S15" s="6"/>
    </row>
    <row r="16" spans="1:19" ht="15.75">
      <c r="A16" s="88">
        <v>302</v>
      </c>
      <c r="B16" s="84" t="s">
        <v>162</v>
      </c>
      <c r="C16" s="89">
        <v>0</v>
      </c>
      <c r="D16" s="89"/>
      <c r="E16" s="89">
        <v>0</v>
      </c>
      <c r="F16" s="89">
        <v>0</v>
      </c>
      <c r="G16" s="91"/>
      <c r="H16" s="92">
        <v>0</v>
      </c>
      <c r="L16" s="17"/>
      <c r="M16" s="13"/>
      <c r="N16" s="18"/>
      <c r="O16" s="19"/>
      <c r="P16" s="19"/>
      <c r="Q16" s="19"/>
      <c r="R16" s="16"/>
      <c r="S16" s="6"/>
    </row>
    <row r="17" spans="1:19" ht="45">
      <c r="A17" s="88">
        <v>309</v>
      </c>
      <c r="B17" s="84" t="s">
        <v>163</v>
      </c>
      <c r="C17" s="89">
        <v>6255.38</v>
      </c>
      <c r="D17" s="89"/>
      <c r="E17" s="89">
        <v>6305.38</v>
      </c>
      <c r="F17" s="89">
        <v>3520.68</v>
      </c>
      <c r="G17" s="90"/>
      <c r="H17" s="87">
        <f t="shared" si="0"/>
        <v>55.83612724371885</v>
      </c>
      <c r="L17" s="17"/>
      <c r="M17" s="13"/>
      <c r="N17" s="18"/>
      <c r="O17" s="19"/>
      <c r="P17" s="16"/>
      <c r="Q17" s="19"/>
      <c r="R17" s="16"/>
      <c r="S17" s="6"/>
    </row>
    <row r="18" spans="1:19" ht="15.75">
      <c r="A18" s="88">
        <v>310</v>
      </c>
      <c r="B18" s="84" t="s">
        <v>164</v>
      </c>
      <c r="C18" s="89">
        <v>2147.16</v>
      </c>
      <c r="D18" s="89"/>
      <c r="E18" s="89">
        <v>2246.16</v>
      </c>
      <c r="F18" s="89">
        <v>395.64</v>
      </c>
      <c r="G18" s="90"/>
      <c r="H18" s="87">
        <f t="shared" si="0"/>
        <v>17.614061331338817</v>
      </c>
      <c r="L18" s="20"/>
      <c r="M18" s="21"/>
      <c r="N18" s="22"/>
      <c r="O18" s="23"/>
      <c r="P18" s="23"/>
      <c r="Q18" s="23"/>
      <c r="R18" s="16"/>
      <c r="S18" s="6"/>
    </row>
    <row r="19" spans="1:19" ht="30">
      <c r="A19" s="88">
        <v>314</v>
      </c>
      <c r="B19" s="84" t="s">
        <v>165</v>
      </c>
      <c r="C19" s="89">
        <v>1313.77</v>
      </c>
      <c r="D19" s="89"/>
      <c r="E19" s="89">
        <v>1313.77</v>
      </c>
      <c r="F19" s="89">
        <v>808.85</v>
      </c>
      <c r="G19" s="90"/>
      <c r="H19" s="87">
        <f t="shared" si="0"/>
        <v>61.56709317460438</v>
      </c>
      <c r="L19" s="17"/>
      <c r="M19" s="13"/>
      <c r="N19" s="24"/>
      <c r="O19" s="19"/>
      <c r="P19" s="19"/>
      <c r="Q19" s="19"/>
      <c r="R19" s="16"/>
      <c r="S19" s="6"/>
    </row>
    <row r="20" spans="1:19" ht="15.75">
      <c r="A20" s="98">
        <v>400</v>
      </c>
      <c r="B20" s="79" t="s">
        <v>166</v>
      </c>
      <c r="C20" s="80">
        <f>SUM(C21:C26)</f>
        <v>87837.76</v>
      </c>
      <c r="D20" s="80"/>
      <c r="E20" s="80">
        <f>SUM(E21:E26)</f>
        <v>87837.76</v>
      </c>
      <c r="F20" s="80">
        <f>SUM(F21:F26)</f>
        <v>28813.45</v>
      </c>
      <c r="G20" s="81"/>
      <c r="H20" s="82">
        <f t="shared" si="0"/>
        <v>32.80303368391908</v>
      </c>
      <c r="L20" s="17"/>
      <c r="M20" s="13"/>
      <c r="N20" s="24"/>
      <c r="O20" s="19"/>
      <c r="P20" s="19"/>
      <c r="Q20" s="19"/>
      <c r="R20" s="16"/>
      <c r="S20" s="6"/>
    </row>
    <row r="21" spans="1:19" ht="15.75">
      <c r="A21" s="88">
        <v>405</v>
      </c>
      <c r="B21" s="84" t="s">
        <v>167</v>
      </c>
      <c r="C21" s="89">
        <v>1011.3</v>
      </c>
      <c r="D21" s="89"/>
      <c r="E21" s="89">
        <v>1011.3</v>
      </c>
      <c r="F21" s="89">
        <v>512.32</v>
      </c>
      <c r="G21" s="90"/>
      <c r="H21" s="87">
        <f t="shared" si="0"/>
        <v>50.65954711757145</v>
      </c>
      <c r="L21" s="17"/>
      <c r="M21" s="13"/>
      <c r="N21" s="24"/>
      <c r="O21" s="19"/>
      <c r="P21" s="19"/>
      <c r="Q21" s="19"/>
      <c r="R21" s="16"/>
      <c r="S21" s="6"/>
    </row>
    <row r="22" spans="1:19" ht="15.75">
      <c r="A22" s="88">
        <v>406</v>
      </c>
      <c r="B22" s="84" t="s">
        <v>168</v>
      </c>
      <c r="C22" s="89">
        <v>1627.12</v>
      </c>
      <c r="D22" s="89"/>
      <c r="E22" s="89">
        <v>1627.12</v>
      </c>
      <c r="F22" s="89">
        <v>760</v>
      </c>
      <c r="G22" s="90"/>
      <c r="H22" s="87">
        <f t="shared" si="0"/>
        <v>46.708294409754664</v>
      </c>
      <c r="L22" s="17"/>
      <c r="M22" s="13"/>
      <c r="N22" s="24"/>
      <c r="O22" s="19"/>
      <c r="P22" s="19"/>
      <c r="Q22" s="19"/>
      <c r="R22" s="16"/>
      <c r="S22" s="6"/>
    </row>
    <row r="23" spans="1:19" ht="15.75">
      <c r="A23" s="88">
        <v>408</v>
      </c>
      <c r="B23" s="99" t="s">
        <v>169</v>
      </c>
      <c r="C23" s="89">
        <v>450</v>
      </c>
      <c r="D23" s="89"/>
      <c r="E23" s="89">
        <v>450</v>
      </c>
      <c r="F23" s="89">
        <v>5</v>
      </c>
      <c r="G23" s="90"/>
      <c r="H23" s="87">
        <f t="shared" si="0"/>
        <v>1.1111111111111112</v>
      </c>
      <c r="L23" s="25"/>
      <c r="M23" s="8"/>
      <c r="N23" s="26"/>
      <c r="O23" s="10"/>
      <c r="P23" s="9"/>
      <c r="Q23" s="10"/>
      <c r="R23" s="16"/>
      <c r="S23" s="6"/>
    </row>
    <row r="24" spans="1:19" ht="15.75">
      <c r="A24" s="88">
        <v>409</v>
      </c>
      <c r="B24" s="100" t="s">
        <v>170</v>
      </c>
      <c r="C24" s="89">
        <v>73576.72</v>
      </c>
      <c r="D24" s="89"/>
      <c r="E24" s="89">
        <v>73576.72</v>
      </c>
      <c r="F24" s="89">
        <v>24160</v>
      </c>
      <c r="G24" s="90"/>
      <c r="H24" s="87">
        <f t="shared" si="0"/>
        <v>32.83647327578614</v>
      </c>
      <c r="L24" s="17"/>
      <c r="M24" s="13"/>
      <c r="N24" s="24"/>
      <c r="O24" s="19"/>
      <c r="P24" s="19"/>
      <c r="Q24" s="19"/>
      <c r="R24" s="16"/>
      <c r="S24" s="6"/>
    </row>
    <row r="25" spans="1:19" ht="15.75">
      <c r="A25" s="88">
        <v>410</v>
      </c>
      <c r="B25" s="100" t="s">
        <v>171</v>
      </c>
      <c r="C25" s="89">
        <v>265.34</v>
      </c>
      <c r="D25" s="89"/>
      <c r="E25" s="89">
        <v>265.34</v>
      </c>
      <c r="F25" s="89">
        <v>252.65</v>
      </c>
      <c r="G25" s="90"/>
      <c r="H25" s="87">
        <f t="shared" si="0"/>
        <v>95.2174568478179</v>
      </c>
      <c r="L25" s="17"/>
      <c r="M25" s="13"/>
      <c r="N25" s="24"/>
      <c r="O25" s="19"/>
      <c r="P25" s="19"/>
      <c r="Q25" s="19"/>
      <c r="R25" s="16"/>
      <c r="S25" s="6"/>
    </row>
    <row r="26" spans="1:19" ht="15.75">
      <c r="A26" s="88">
        <v>412</v>
      </c>
      <c r="B26" s="99" t="s">
        <v>172</v>
      </c>
      <c r="C26" s="89">
        <v>10907.28</v>
      </c>
      <c r="D26" s="89"/>
      <c r="E26" s="89">
        <v>10907.28</v>
      </c>
      <c r="F26" s="89">
        <v>3123.48</v>
      </c>
      <c r="G26" s="90"/>
      <c r="H26" s="87">
        <f t="shared" si="0"/>
        <v>28.636653684511625</v>
      </c>
      <c r="L26" s="17"/>
      <c r="M26" s="27"/>
      <c r="N26" s="24"/>
      <c r="O26" s="19"/>
      <c r="P26" s="19"/>
      <c r="Q26" s="19"/>
      <c r="R26" s="16"/>
      <c r="S26" s="6"/>
    </row>
    <row r="27" spans="1:19" s="28" customFormat="1" ht="15.75">
      <c r="A27" s="78">
        <v>500</v>
      </c>
      <c r="B27" s="79" t="s">
        <v>173</v>
      </c>
      <c r="C27" s="80">
        <f>SUM(C28:C31)</f>
        <v>295974.14</v>
      </c>
      <c r="D27" s="80"/>
      <c r="E27" s="80">
        <f>SUM(E28:E31)</f>
        <v>331329.34</v>
      </c>
      <c r="F27" s="80">
        <f>SUM(F28:F31)</f>
        <v>63331.38</v>
      </c>
      <c r="G27" s="81"/>
      <c r="H27" s="82">
        <f t="shared" si="0"/>
        <v>19.11432896344163</v>
      </c>
      <c r="J27" s="73" t="s">
        <v>121</v>
      </c>
      <c r="L27" s="17"/>
      <c r="M27" s="29"/>
      <c r="N27" s="24"/>
      <c r="O27" s="19"/>
      <c r="P27" s="16"/>
      <c r="Q27" s="19"/>
      <c r="R27" s="16"/>
      <c r="S27" s="30"/>
    </row>
    <row r="28" spans="1:19" ht="15.75">
      <c r="A28" s="88">
        <v>501</v>
      </c>
      <c r="B28" s="99" t="s">
        <v>174</v>
      </c>
      <c r="C28" s="89">
        <v>24213.48</v>
      </c>
      <c r="D28" s="89"/>
      <c r="E28" s="89">
        <v>24213.48</v>
      </c>
      <c r="F28" s="89">
        <v>8135.92</v>
      </c>
      <c r="G28" s="90"/>
      <c r="H28" s="87">
        <f t="shared" si="0"/>
        <v>33.600787660427166</v>
      </c>
      <c r="L28" s="17"/>
      <c r="M28" s="29"/>
      <c r="N28" s="24"/>
      <c r="O28" s="19"/>
      <c r="P28" s="19"/>
      <c r="Q28" s="19"/>
      <c r="R28" s="16"/>
      <c r="S28" s="6"/>
    </row>
    <row r="29" spans="1:19" ht="15.75">
      <c r="A29" s="88">
        <v>502</v>
      </c>
      <c r="B29" s="99" t="s">
        <v>175</v>
      </c>
      <c r="C29" s="89">
        <v>200931.29</v>
      </c>
      <c r="D29" s="89"/>
      <c r="E29" s="89">
        <v>236302.49</v>
      </c>
      <c r="F29" s="89">
        <v>11983.29</v>
      </c>
      <c r="G29" s="90"/>
      <c r="H29" s="87">
        <f t="shared" si="0"/>
        <v>5.071165352510675</v>
      </c>
      <c r="J29" s="72" t="s">
        <v>121</v>
      </c>
      <c r="L29" s="17"/>
      <c r="M29" s="27"/>
      <c r="N29" s="24"/>
      <c r="O29" s="19"/>
      <c r="P29" s="16"/>
      <c r="Q29" s="19"/>
      <c r="R29" s="16"/>
      <c r="S29" s="6"/>
    </row>
    <row r="30" spans="1:19" ht="15.75">
      <c r="A30" s="88">
        <v>503</v>
      </c>
      <c r="B30" s="99" t="s">
        <v>176</v>
      </c>
      <c r="C30" s="89">
        <v>60995.44</v>
      </c>
      <c r="D30" s="89"/>
      <c r="E30" s="89">
        <v>60995.44</v>
      </c>
      <c r="F30" s="89">
        <v>38142.78</v>
      </c>
      <c r="G30" s="90"/>
      <c r="H30" s="87">
        <f t="shared" si="0"/>
        <v>62.53382220047925</v>
      </c>
      <c r="L30" s="7"/>
      <c r="M30" s="8"/>
      <c r="N30" s="9"/>
      <c r="O30" s="10"/>
      <c r="P30" s="11"/>
      <c r="Q30" s="10"/>
      <c r="R30" s="16"/>
      <c r="S30" s="6"/>
    </row>
    <row r="31" spans="1:19" ht="21.75" customHeight="1">
      <c r="A31" s="113">
        <v>505</v>
      </c>
      <c r="B31" s="99" t="s">
        <v>177</v>
      </c>
      <c r="C31" s="114">
        <v>9833.93</v>
      </c>
      <c r="D31" s="114"/>
      <c r="E31" s="114">
        <v>9817.93</v>
      </c>
      <c r="F31" s="114">
        <v>5069.39</v>
      </c>
      <c r="G31" s="115"/>
      <c r="H31" s="116">
        <f t="shared" si="0"/>
        <v>51.63400024241363</v>
      </c>
      <c r="L31" s="17"/>
      <c r="M31" s="27"/>
      <c r="N31" s="18"/>
      <c r="O31" s="19"/>
      <c r="P31" s="19"/>
      <c r="Q31" s="19"/>
      <c r="R31" s="16"/>
      <c r="S31" s="6"/>
    </row>
    <row r="32" spans="1:19" s="28" customFormat="1" ht="15.75">
      <c r="A32" s="78">
        <v>600</v>
      </c>
      <c r="B32" s="79" t="s">
        <v>178</v>
      </c>
      <c r="C32" s="80">
        <f>SUM(C33:C35)</f>
        <v>1729.9</v>
      </c>
      <c r="D32" s="80">
        <f>SUM(D35)</f>
        <v>0</v>
      </c>
      <c r="E32" s="80">
        <f>SUM(E33:E35)</f>
        <v>1729.9</v>
      </c>
      <c r="F32" s="80">
        <f>SUM(F33:F35)</f>
        <v>569.58</v>
      </c>
      <c r="G32" s="81"/>
      <c r="H32" s="82">
        <f t="shared" si="0"/>
        <v>32.92560263599052</v>
      </c>
      <c r="L32" s="17"/>
      <c r="M32" s="27"/>
      <c r="N32" s="18"/>
      <c r="O32" s="19"/>
      <c r="P32" s="16"/>
      <c r="Q32" s="19"/>
      <c r="R32" s="16"/>
      <c r="S32" s="30"/>
    </row>
    <row r="33" spans="1:19" s="28" customFormat="1" ht="15.75">
      <c r="A33" s="101">
        <v>602</v>
      </c>
      <c r="B33" s="99" t="s">
        <v>179</v>
      </c>
      <c r="C33" s="89">
        <v>86.78</v>
      </c>
      <c r="D33" s="89"/>
      <c r="E33" s="89">
        <v>86.78</v>
      </c>
      <c r="F33" s="89">
        <v>86.78</v>
      </c>
      <c r="G33" s="90"/>
      <c r="H33" s="87">
        <f t="shared" si="0"/>
        <v>100</v>
      </c>
      <c r="L33" s="17"/>
      <c r="M33" s="27"/>
      <c r="N33" s="18"/>
      <c r="O33" s="19"/>
      <c r="P33" s="16"/>
      <c r="Q33" s="19"/>
      <c r="R33" s="16"/>
      <c r="S33" s="30"/>
    </row>
    <row r="34" spans="1:19" s="28" customFormat="1" ht="30">
      <c r="A34" s="101">
        <v>603</v>
      </c>
      <c r="B34" s="99" t="s">
        <v>180</v>
      </c>
      <c r="C34" s="89">
        <v>1166.97</v>
      </c>
      <c r="D34" s="89"/>
      <c r="E34" s="89">
        <v>1166.97</v>
      </c>
      <c r="F34" s="89">
        <v>242.8</v>
      </c>
      <c r="G34" s="90"/>
      <c r="H34" s="87">
        <f t="shared" si="0"/>
        <v>20.806019006486885</v>
      </c>
      <c r="L34" s="17"/>
      <c r="M34" s="27"/>
      <c r="N34" s="18"/>
      <c r="O34" s="19"/>
      <c r="P34" s="16"/>
      <c r="Q34" s="19"/>
      <c r="R34" s="16"/>
      <c r="S34" s="30"/>
    </row>
    <row r="35" spans="1:19" s="28" customFormat="1" ht="15.75">
      <c r="A35" s="101">
        <v>605</v>
      </c>
      <c r="B35" s="99" t="s">
        <v>181</v>
      </c>
      <c r="C35" s="89">
        <v>476.15</v>
      </c>
      <c r="D35" s="89"/>
      <c r="E35" s="89">
        <v>476.15</v>
      </c>
      <c r="F35" s="89">
        <v>240</v>
      </c>
      <c r="G35" s="90"/>
      <c r="H35" s="87">
        <f t="shared" si="0"/>
        <v>50.40428436417096</v>
      </c>
      <c r="L35" s="17"/>
      <c r="M35" s="27"/>
      <c r="N35" s="24"/>
      <c r="O35" s="19"/>
      <c r="P35" s="19"/>
      <c r="Q35" s="19"/>
      <c r="R35" s="16"/>
      <c r="S35" s="30"/>
    </row>
    <row r="36" spans="1:19" s="28" customFormat="1" ht="15.75">
      <c r="A36" s="78">
        <v>700</v>
      </c>
      <c r="B36" s="79" t="s">
        <v>182</v>
      </c>
      <c r="C36" s="80">
        <f>SUM(C37:C41)</f>
        <v>1248372.31</v>
      </c>
      <c r="D36" s="80"/>
      <c r="E36" s="80">
        <f>SUM(E37:E41)</f>
        <v>1248372.31</v>
      </c>
      <c r="F36" s="80">
        <f>SUM(F37:F41)</f>
        <v>638155.0099999999</v>
      </c>
      <c r="G36" s="81"/>
      <c r="H36" s="82">
        <f t="shared" si="0"/>
        <v>51.118965463115714</v>
      </c>
      <c r="J36" s="73" t="s">
        <v>121</v>
      </c>
      <c r="L36" s="17"/>
      <c r="M36" s="27"/>
      <c r="N36" s="18"/>
      <c r="O36" s="19"/>
      <c r="P36" s="16"/>
      <c r="Q36" s="19"/>
      <c r="R36" s="16"/>
      <c r="S36" s="30"/>
    </row>
    <row r="37" spans="1:19" s="28" customFormat="1" ht="15.75">
      <c r="A37" s="102">
        <v>701</v>
      </c>
      <c r="B37" s="99" t="s">
        <v>183</v>
      </c>
      <c r="C37" s="89">
        <v>343672.13</v>
      </c>
      <c r="D37" s="89"/>
      <c r="E37" s="89">
        <v>343672.13</v>
      </c>
      <c r="F37" s="89">
        <v>207790.87</v>
      </c>
      <c r="G37" s="90"/>
      <c r="H37" s="87">
        <f t="shared" si="0"/>
        <v>60.461949591315424</v>
      </c>
      <c r="L37" s="7"/>
      <c r="M37" s="8"/>
      <c r="N37" s="9"/>
      <c r="O37" s="9"/>
      <c r="P37" s="9"/>
      <c r="Q37" s="10"/>
      <c r="R37" s="16"/>
      <c r="S37" s="30"/>
    </row>
    <row r="38" spans="1:19" s="28" customFormat="1" ht="15.75">
      <c r="A38" s="102">
        <v>702</v>
      </c>
      <c r="B38" s="99" t="s">
        <v>184</v>
      </c>
      <c r="C38" s="89">
        <v>694083.87</v>
      </c>
      <c r="D38" s="89"/>
      <c r="E38" s="89">
        <v>694083.87</v>
      </c>
      <c r="F38" s="89">
        <v>320680.63</v>
      </c>
      <c r="G38" s="90"/>
      <c r="H38" s="87">
        <f t="shared" si="0"/>
        <v>46.20200005512302</v>
      </c>
      <c r="L38" s="31"/>
      <c r="M38" s="27"/>
      <c r="N38" s="18"/>
      <c r="O38" s="19"/>
      <c r="P38" s="16"/>
      <c r="Q38" s="19"/>
      <c r="R38" s="16"/>
      <c r="S38" s="30"/>
    </row>
    <row r="39" spans="1:19" s="28" customFormat="1" ht="15.75">
      <c r="A39" s="102">
        <v>703</v>
      </c>
      <c r="B39" s="99" t="s">
        <v>274</v>
      </c>
      <c r="C39" s="89">
        <v>144782.6</v>
      </c>
      <c r="D39" s="89"/>
      <c r="E39" s="89">
        <v>144782.6</v>
      </c>
      <c r="F39" s="89">
        <v>75440.73</v>
      </c>
      <c r="G39" s="90"/>
      <c r="H39" s="87">
        <f t="shared" si="0"/>
        <v>52.10621303941218</v>
      </c>
      <c r="L39" s="31"/>
      <c r="M39" s="27"/>
      <c r="N39" s="18"/>
      <c r="O39" s="19"/>
      <c r="P39" s="16"/>
      <c r="Q39" s="19"/>
      <c r="R39" s="16"/>
      <c r="S39" s="30"/>
    </row>
    <row r="40" spans="1:19" s="28" customFormat="1" ht="15.75">
      <c r="A40" s="102">
        <v>707</v>
      </c>
      <c r="B40" s="99" t="s">
        <v>185</v>
      </c>
      <c r="C40" s="89">
        <v>32119.53</v>
      </c>
      <c r="D40" s="89"/>
      <c r="E40" s="89">
        <v>32119.53</v>
      </c>
      <c r="F40" s="89">
        <v>18037.09</v>
      </c>
      <c r="G40" s="90"/>
      <c r="H40" s="87">
        <f t="shared" si="0"/>
        <v>56.15614549777036</v>
      </c>
      <c r="L40" s="7"/>
      <c r="M40" s="8"/>
      <c r="N40" s="26"/>
      <c r="O40" s="10"/>
      <c r="P40" s="10"/>
      <c r="Q40" s="10"/>
      <c r="R40" s="16"/>
      <c r="S40" s="30"/>
    </row>
    <row r="41" spans="1:19" s="28" customFormat="1" ht="15.75">
      <c r="A41" s="102">
        <v>709</v>
      </c>
      <c r="B41" s="99" t="s">
        <v>186</v>
      </c>
      <c r="C41" s="89">
        <v>33714.18</v>
      </c>
      <c r="D41" s="89"/>
      <c r="E41" s="89">
        <v>33714.18</v>
      </c>
      <c r="F41" s="89">
        <v>16205.69</v>
      </c>
      <c r="G41" s="90"/>
      <c r="H41" s="87">
        <f t="shared" si="0"/>
        <v>48.067875297575085</v>
      </c>
      <c r="L41" s="32"/>
      <c r="M41" s="27"/>
      <c r="N41" s="24"/>
      <c r="O41" s="19"/>
      <c r="P41" s="16"/>
      <c r="Q41" s="19"/>
      <c r="R41" s="16"/>
      <c r="S41" s="30"/>
    </row>
    <row r="42" spans="1:19" s="28" customFormat="1" ht="15.75">
      <c r="A42" s="98">
        <v>800</v>
      </c>
      <c r="B42" s="79" t="s">
        <v>187</v>
      </c>
      <c r="C42" s="80">
        <f>SUM(C43:C44)</f>
        <v>91130.62999999999</v>
      </c>
      <c r="D42" s="80"/>
      <c r="E42" s="80">
        <f>SUM(E43:E44)</f>
        <v>91130.62999999999</v>
      </c>
      <c r="F42" s="80">
        <f>SUM(F43:F44)</f>
        <v>48691.32</v>
      </c>
      <c r="G42" s="81"/>
      <c r="H42" s="82">
        <f t="shared" si="0"/>
        <v>53.4302462300546</v>
      </c>
      <c r="L42" s="32"/>
      <c r="M42" s="27"/>
      <c r="N42" s="24"/>
      <c r="O42" s="19"/>
      <c r="P42" s="19"/>
      <c r="Q42" s="19"/>
      <c r="R42" s="16"/>
      <c r="S42" s="30"/>
    </row>
    <row r="43" spans="1:19" s="28" customFormat="1" ht="15.75">
      <c r="A43" s="102">
        <v>801</v>
      </c>
      <c r="B43" s="99" t="s">
        <v>188</v>
      </c>
      <c r="C43" s="89">
        <v>68785.51</v>
      </c>
      <c r="D43" s="89"/>
      <c r="E43" s="89">
        <v>68785.51</v>
      </c>
      <c r="F43" s="89">
        <v>37944.93</v>
      </c>
      <c r="G43" s="90"/>
      <c r="H43" s="87">
        <f t="shared" si="0"/>
        <v>55.16413267852489</v>
      </c>
      <c r="L43" s="32"/>
      <c r="M43" s="27"/>
      <c r="N43" s="24"/>
      <c r="O43" s="19"/>
      <c r="P43" s="19"/>
      <c r="Q43" s="19"/>
      <c r="R43" s="16"/>
      <c r="S43" s="30"/>
    </row>
    <row r="44" spans="1:19" s="28" customFormat="1" ht="15.75">
      <c r="A44" s="102">
        <v>804</v>
      </c>
      <c r="B44" s="99" t="s">
        <v>189</v>
      </c>
      <c r="C44" s="89">
        <v>22345.12</v>
      </c>
      <c r="D44" s="89"/>
      <c r="E44" s="89">
        <v>22345.12</v>
      </c>
      <c r="F44" s="89">
        <v>10746.39</v>
      </c>
      <c r="G44" s="90"/>
      <c r="H44" s="87">
        <f t="shared" si="0"/>
        <v>48.09278267469586</v>
      </c>
      <c r="L44" s="32"/>
      <c r="M44" s="27"/>
      <c r="N44" s="24"/>
      <c r="O44" s="19"/>
      <c r="P44" s="16"/>
      <c r="Q44" s="19"/>
      <c r="R44" s="16"/>
      <c r="S44" s="30"/>
    </row>
    <row r="45" spans="1:19" s="28" customFormat="1" ht="15.75">
      <c r="A45" s="103">
        <v>900</v>
      </c>
      <c r="B45" s="79" t="s">
        <v>190</v>
      </c>
      <c r="C45" s="80">
        <f>SUM(C46:C46)</f>
        <v>335.71</v>
      </c>
      <c r="D45" s="80"/>
      <c r="E45" s="80">
        <f>SUM(E46:E46)</f>
        <v>335.71</v>
      </c>
      <c r="F45" s="80">
        <f>SUM(F46:F46)</f>
        <v>0</v>
      </c>
      <c r="G45" s="81"/>
      <c r="H45" s="82">
        <f t="shared" si="0"/>
        <v>0</v>
      </c>
      <c r="L45" s="25"/>
      <c r="M45" s="8"/>
      <c r="N45" s="26"/>
      <c r="O45" s="10"/>
      <c r="P45" s="10"/>
      <c r="Q45" s="10"/>
      <c r="R45" s="16"/>
      <c r="S45" s="30"/>
    </row>
    <row r="46" spans="1:19" s="28" customFormat="1" ht="15.75">
      <c r="A46" s="102">
        <v>909</v>
      </c>
      <c r="B46" s="99" t="s">
        <v>191</v>
      </c>
      <c r="C46" s="89">
        <v>335.71</v>
      </c>
      <c r="D46" s="89"/>
      <c r="E46" s="89">
        <v>335.71</v>
      </c>
      <c r="F46" s="89">
        <v>0</v>
      </c>
      <c r="G46" s="90"/>
      <c r="H46" s="87">
        <f t="shared" si="0"/>
        <v>0</v>
      </c>
      <c r="L46" s="32"/>
      <c r="M46" s="27"/>
      <c r="N46" s="24"/>
      <c r="O46" s="19"/>
      <c r="P46" s="19"/>
      <c r="Q46" s="19"/>
      <c r="R46" s="16"/>
      <c r="S46" s="30"/>
    </row>
    <row r="47" spans="1:19" s="28" customFormat="1" ht="15.75">
      <c r="A47" s="104">
        <v>1000</v>
      </c>
      <c r="B47" s="79" t="s">
        <v>192</v>
      </c>
      <c r="C47" s="80">
        <f>SUM(C48:C51)</f>
        <v>129523.95</v>
      </c>
      <c r="D47" s="80"/>
      <c r="E47" s="80">
        <f>SUM(E48:E51)</f>
        <v>129574.34</v>
      </c>
      <c r="F47" s="80">
        <f>SUM(F48:F51)</f>
        <v>85671.52</v>
      </c>
      <c r="G47" s="81"/>
      <c r="H47" s="82">
        <f t="shared" si="0"/>
        <v>66.1176587895412</v>
      </c>
      <c r="L47" s="32"/>
      <c r="M47" s="27"/>
      <c r="N47" s="24"/>
      <c r="O47" s="19"/>
      <c r="P47" s="19"/>
      <c r="Q47" s="19"/>
      <c r="R47" s="16"/>
      <c r="S47" s="30"/>
    </row>
    <row r="48" spans="1:19" s="28" customFormat="1" ht="15.75">
      <c r="A48" s="105">
        <v>1001</v>
      </c>
      <c r="B48" s="99" t="s">
        <v>193</v>
      </c>
      <c r="C48" s="89">
        <v>10448.71</v>
      </c>
      <c r="D48" s="89"/>
      <c r="E48" s="89">
        <v>10448.71</v>
      </c>
      <c r="F48" s="89">
        <v>5002.86</v>
      </c>
      <c r="G48" s="90"/>
      <c r="H48" s="87">
        <f t="shared" si="0"/>
        <v>47.88016893951502</v>
      </c>
      <c r="L48" s="33"/>
      <c r="M48" s="8"/>
      <c r="N48" s="26"/>
      <c r="O48" s="10"/>
      <c r="P48" s="11"/>
      <c r="Q48" s="10"/>
      <c r="R48" s="16"/>
      <c r="S48" s="30"/>
    </row>
    <row r="49" spans="1:19" s="28" customFormat="1" ht="15.75">
      <c r="A49" s="105">
        <v>1002</v>
      </c>
      <c r="B49" s="99" t="s">
        <v>194</v>
      </c>
      <c r="C49" s="89">
        <v>3034.11</v>
      </c>
      <c r="D49" s="89"/>
      <c r="E49" s="89">
        <v>3034.11</v>
      </c>
      <c r="F49" s="89">
        <v>1896</v>
      </c>
      <c r="G49" s="90"/>
      <c r="H49" s="87">
        <f t="shared" si="0"/>
        <v>62.489494448124816</v>
      </c>
      <c r="L49" s="32"/>
      <c r="M49" s="27"/>
      <c r="N49" s="24"/>
      <c r="O49" s="19"/>
      <c r="P49" s="19"/>
      <c r="Q49" s="19"/>
      <c r="R49" s="16"/>
      <c r="S49" s="30"/>
    </row>
    <row r="50" spans="1:19" s="34" customFormat="1" ht="15.75">
      <c r="A50" s="105">
        <v>1003</v>
      </c>
      <c r="B50" s="99" t="s">
        <v>195</v>
      </c>
      <c r="C50" s="89">
        <v>107221.37</v>
      </c>
      <c r="D50" s="89"/>
      <c r="E50" s="89">
        <v>107221.37</v>
      </c>
      <c r="F50" s="89">
        <v>76172.25</v>
      </c>
      <c r="G50" s="90"/>
      <c r="H50" s="87">
        <f t="shared" si="0"/>
        <v>71.04204133933376</v>
      </c>
      <c r="L50" s="35"/>
      <c r="M50" s="8"/>
      <c r="N50" s="26"/>
      <c r="O50" s="10"/>
      <c r="P50" s="11"/>
      <c r="Q50" s="10"/>
      <c r="R50" s="16"/>
      <c r="S50" s="36"/>
    </row>
    <row r="51" spans="1:19" s="28" customFormat="1" ht="15.75">
      <c r="A51" s="105">
        <v>1006</v>
      </c>
      <c r="B51" s="99" t="s">
        <v>196</v>
      </c>
      <c r="C51" s="89">
        <v>8819.76</v>
      </c>
      <c r="D51" s="89"/>
      <c r="E51" s="89">
        <v>8870.15</v>
      </c>
      <c r="F51" s="89">
        <v>2600.41</v>
      </c>
      <c r="G51" s="90"/>
      <c r="H51" s="87">
        <f t="shared" si="0"/>
        <v>29.316415167725463</v>
      </c>
      <c r="L51" s="37"/>
      <c r="M51" s="27"/>
      <c r="N51" s="24"/>
      <c r="O51" s="19"/>
      <c r="P51" s="16"/>
      <c r="Q51" s="19"/>
      <c r="R51" s="16"/>
      <c r="S51" s="30"/>
    </row>
    <row r="52" spans="1:19" s="28" customFormat="1" ht="15.75">
      <c r="A52" s="104">
        <v>1100</v>
      </c>
      <c r="B52" s="79" t="s">
        <v>197</v>
      </c>
      <c r="C52" s="80">
        <f>SUM(C53:C53)</f>
        <v>21972.66</v>
      </c>
      <c r="D52" s="80"/>
      <c r="E52" s="80">
        <f>SUM(E53:E53)</f>
        <v>21972.66</v>
      </c>
      <c r="F52" s="80">
        <f>SUM(F53:F53)</f>
        <v>10321.96</v>
      </c>
      <c r="G52" s="81"/>
      <c r="H52" s="82">
        <f t="shared" si="0"/>
        <v>46.976378827142454</v>
      </c>
      <c r="L52" s="37"/>
      <c r="M52" s="27"/>
      <c r="N52" s="24"/>
      <c r="O52" s="19"/>
      <c r="P52" s="19"/>
      <c r="Q52" s="19"/>
      <c r="R52" s="16"/>
      <c r="S52" s="30"/>
    </row>
    <row r="53" spans="1:19" s="28" customFormat="1" ht="15.75">
      <c r="A53" s="105">
        <v>1101</v>
      </c>
      <c r="B53" s="99" t="s">
        <v>198</v>
      </c>
      <c r="C53" s="89">
        <v>21972.66</v>
      </c>
      <c r="D53" s="89"/>
      <c r="E53" s="89">
        <v>21972.66</v>
      </c>
      <c r="F53" s="89">
        <v>10321.96</v>
      </c>
      <c r="G53" s="90"/>
      <c r="H53" s="87">
        <f t="shared" si="0"/>
        <v>46.976378827142454</v>
      </c>
      <c r="L53" s="37"/>
      <c r="M53" s="27"/>
      <c r="N53" s="24"/>
      <c r="O53" s="19"/>
      <c r="P53" s="16"/>
      <c r="Q53" s="19"/>
      <c r="R53" s="16"/>
      <c r="S53" s="30"/>
    </row>
    <row r="54" spans="1:19" s="28" customFormat="1" ht="15.75">
      <c r="A54" s="104">
        <v>1200</v>
      </c>
      <c r="B54" s="79" t="s">
        <v>199</v>
      </c>
      <c r="C54" s="80">
        <f>SUM(C55+C56)</f>
        <v>2475.9300000000003</v>
      </c>
      <c r="D54" s="80"/>
      <c r="E54" s="80">
        <f>SUM(E55+E56)</f>
        <v>2475.9300000000003</v>
      </c>
      <c r="F54" s="80">
        <f>SUM(F55+F56)</f>
        <v>1426</v>
      </c>
      <c r="G54" s="81"/>
      <c r="H54" s="82">
        <f t="shared" si="0"/>
        <v>57.59452003893486</v>
      </c>
      <c r="L54" s="37"/>
      <c r="M54" s="27"/>
      <c r="N54" s="24"/>
      <c r="O54" s="19"/>
      <c r="P54" s="19"/>
      <c r="Q54" s="19"/>
      <c r="R54" s="16"/>
      <c r="S54" s="30"/>
    </row>
    <row r="55" spans="1:19" s="28" customFormat="1" ht="15.75">
      <c r="A55" s="105">
        <v>1201</v>
      </c>
      <c r="B55" s="99" t="s">
        <v>200</v>
      </c>
      <c r="C55" s="89">
        <v>2108.67</v>
      </c>
      <c r="D55" s="89"/>
      <c r="E55" s="89">
        <v>2108.67</v>
      </c>
      <c r="F55" s="89">
        <v>1225</v>
      </c>
      <c r="G55" s="90"/>
      <c r="H55" s="87">
        <f t="shared" si="0"/>
        <v>58.09349020946853</v>
      </c>
      <c r="L55" s="35"/>
      <c r="M55" s="8"/>
      <c r="N55" s="26"/>
      <c r="O55" s="10"/>
      <c r="P55" s="10"/>
      <c r="Q55" s="10"/>
      <c r="R55" s="16"/>
      <c r="S55" s="30"/>
    </row>
    <row r="56" spans="1:19" s="28" customFormat="1" ht="15.75">
      <c r="A56" s="105">
        <v>1202</v>
      </c>
      <c r="B56" s="99" t="s">
        <v>201</v>
      </c>
      <c r="C56" s="89">
        <v>367.26</v>
      </c>
      <c r="D56" s="89"/>
      <c r="E56" s="89">
        <v>367.26</v>
      </c>
      <c r="F56" s="89">
        <v>201</v>
      </c>
      <c r="G56" s="90"/>
      <c r="H56" s="87">
        <f t="shared" si="0"/>
        <v>54.72961934324457</v>
      </c>
      <c r="L56" s="37"/>
      <c r="M56" s="27"/>
      <c r="N56" s="24"/>
      <c r="O56" s="19"/>
      <c r="P56" s="16"/>
      <c r="Q56" s="19"/>
      <c r="R56" s="16"/>
      <c r="S56" s="30"/>
    </row>
    <row r="57" spans="1:19" s="28" customFormat="1" ht="28.5">
      <c r="A57" s="104">
        <v>1300</v>
      </c>
      <c r="B57" s="79" t="s">
        <v>202</v>
      </c>
      <c r="C57" s="80">
        <f>SUM(C58)</f>
        <v>158.49</v>
      </c>
      <c r="D57" s="80"/>
      <c r="E57" s="80">
        <f>SUM(E58)</f>
        <v>158.49</v>
      </c>
      <c r="F57" s="80">
        <f>SUM(F58)</f>
        <v>5.6</v>
      </c>
      <c r="G57" s="81"/>
      <c r="H57" s="82">
        <f t="shared" si="0"/>
        <v>3.5333459524260205</v>
      </c>
      <c r="L57" s="35"/>
      <c r="M57" s="8"/>
      <c r="N57" s="26"/>
      <c r="O57" s="10"/>
      <c r="P57" s="10"/>
      <c r="Q57" s="10"/>
      <c r="R57" s="16"/>
      <c r="S57" s="30"/>
    </row>
    <row r="58" spans="1:19" s="28" customFormat="1" ht="30">
      <c r="A58" s="105">
        <v>1301</v>
      </c>
      <c r="B58" s="99" t="s">
        <v>203</v>
      </c>
      <c r="C58" s="89">
        <v>158.49</v>
      </c>
      <c r="D58" s="89"/>
      <c r="E58" s="89">
        <v>158.49</v>
      </c>
      <c r="F58" s="89">
        <v>5.6</v>
      </c>
      <c r="G58" s="81"/>
      <c r="H58" s="87">
        <f t="shared" si="0"/>
        <v>3.5333459524260205</v>
      </c>
      <c r="L58" s="37"/>
      <c r="M58" s="27"/>
      <c r="N58" s="24"/>
      <c r="O58" s="19"/>
      <c r="P58" s="16"/>
      <c r="Q58" s="19"/>
      <c r="R58" s="16"/>
      <c r="S58" s="30"/>
    </row>
    <row r="59" spans="1:19" ht="15.75">
      <c r="A59" s="91"/>
      <c r="B59" s="106" t="s">
        <v>204</v>
      </c>
      <c r="C59" s="80">
        <f>SUM(C6+C15+C20+C27+C32+C36+C42+C45+C47+C52+C54+C57)</f>
        <v>2043865.7499999995</v>
      </c>
      <c r="D59" s="80">
        <f>SUM(D6+D15+D20+D27+D32+D36+D42+D45+D47+D52+D54+D57)</f>
        <v>0</v>
      </c>
      <c r="E59" s="80">
        <f>SUM(E6+E15+E20+E27+E32+E36+E42+E45+E47+E52+E54+E57)</f>
        <v>2075038.14</v>
      </c>
      <c r="F59" s="80">
        <f>SUM(F6+F15+F20+F27+F32+F36+F42+F45+F47+F52+F54+F57)</f>
        <v>951270.2299999997</v>
      </c>
      <c r="G59" s="107"/>
      <c r="H59" s="82">
        <f t="shared" si="0"/>
        <v>45.8435057969585</v>
      </c>
      <c r="J59" s="72"/>
      <c r="L59" s="37"/>
      <c r="M59" s="27"/>
      <c r="N59" s="18"/>
      <c r="O59" s="19"/>
      <c r="P59" s="16"/>
      <c r="Q59" s="19"/>
      <c r="R59" s="16"/>
      <c r="S59" s="6"/>
    </row>
    <row r="60" spans="1:19" ht="15.75">
      <c r="A60" s="76"/>
      <c r="B60" s="76"/>
      <c r="C60" s="76"/>
      <c r="D60" s="76"/>
      <c r="E60" s="76"/>
      <c r="F60" s="108"/>
      <c r="G60" s="76"/>
      <c r="H60" s="76"/>
      <c r="L60" s="35"/>
      <c r="M60" s="8"/>
      <c r="N60" s="26"/>
      <c r="O60" s="10"/>
      <c r="P60" s="10"/>
      <c r="Q60" s="10"/>
      <c r="R60" s="16"/>
      <c r="S60" s="6"/>
    </row>
    <row r="61" spans="12:19" ht="15">
      <c r="L61" s="39"/>
      <c r="M61" s="39"/>
      <c r="N61" s="39"/>
      <c r="O61" s="39"/>
      <c r="P61" s="39"/>
      <c r="Q61" s="39"/>
      <c r="R61" s="39"/>
      <c r="S61" s="6"/>
    </row>
    <row r="62" spans="1:19" ht="15" customHeight="1">
      <c r="A62" s="204" t="s">
        <v>443</v>
      </c>
      <c r="B62" s="204"/>
      <c r="C62" s="204"/>
      <c r="D62" s="204"/>
      <c r="E62" s="204"/>
      <c r="F62" s="204"/>
      <c r="G62" s="204"/>
      <c r="H62" s="204"/>
      <c r="L62" s="39"/>
      <c r="M62" s="39"/>
      <c r="N62" s="39"/>
      <c r="O62" s="39"/>
      <c r="P62" s="39"/>
      <c r="Q62" s="39"/>
      <c r="R62" s="39"/>
      <c r="S62" s="6"/>
    </row>
    <row r="63" spans="1:19" ht="15.75">
      <c r="A63" s="204"/>
      <c r="B63" s="204"/>
      <c r="C63" s="204"/>
      <c r="D63" s="204"/>
      <c r="E63" s="204"/>
      <c r="F63" s="204"/>
      <c r="G63" s="204"/>
      <c r="H63" s="204"/>
      <c r="L63" s="40"/>
      <c r="M63" s="40"/>
      <c r="N63" s="40"/>
      <c r="O63" s="40"/>
      <c r="P63" s="40"/>
      <c r="Q63" s="40"/>
      <c r="R63" s="40"/>
      <c r="S63" s="6"/>
    </row>
    <row r="64" spans="1:19" ht="12.75" customHeight="1">
      <c r="A64" s="204"/>
      <c r="B64" s="204"/>
      <c r="C64" s="204"/>
      <c r="D64" s="204"/>
      <c r="E64" s="204"/>
      <c r="F64" s="204"/>
      <c r="G64" s="204"/>
      <c r="H64" s="204"/>
      <c r="L64" s="6"/>
      <c r="M64" s="6"/>
      <c r="N64" s="6"/>
      <c r="O64" s="6"/>
      <c r="P64" s="6"/>
      <c r="Q64" s="6"/>
      <c r="R64" s="6"/>
      <c r="S64" s="6"/>
    </row>
    <row r="65" spans="1:19" ht="44.25" customHeight="1">
      <c r="A65" s="204"/>
      <c r="B65" s="204"/>
      <c r="C65" s="204"/>
      <c r="D65" s="204"/>
      <c r="E65" s="204"/>
      <c r="F65" s="204"/>
      <c r="G65" s="204"/>
      <c r="H65" s="204"/>
      <c r="L65" s="41"/>
      <c r="M65" s="41"/>
      <c r="N65" s="41"/>
      <c r="O65" s="41"/>
      <c r="P65" s="41"/>
      <c r="Q65" s="41"/>
      <c r="R65" s="41"/>
      <c r="S65" s="6"/>
    </row>
    <row r="66" spans="1:19" ht="12.75" customHeight="1" hidden="1">
      <c r="A66" s="204"/>
      <c r="B66" s="204"/>
      <c r="C66" s="204"/>
      <c r="D66" s="204"/>
      <c r="E66" s="204"/>
      <c r="F66" s="204"/>
      <c r="G66" s="204"/>
      <c r="H66" s="204"/>
      <c r="L66" s="41"/>
      <c r="M66" s="41"/>
      <c r="N66" s="41"/>
      <c r="O66" s="41"/>
      <c r="P66" s="41"/>
      <c r="Q66" s="41"/>
      <c r="R66" s="41"/>
      <c r="S66" s="6"/>
    </row>
    <row r="67" spans="12:19" ht="12.75" customHeight="1">
      <c r="L67" s="41"/>
      <c r="M67" s="41"/>
      <c r="N67" s="41"/>
      <c r="O67" s="41"/>
      <c r="P67" s="41"/>
      <c r="Q67" s="41"/>
      <c r="R67" s="41"/>
      <c r="S67" s="6"/>
    </row>
    <row r="68" spans="12:19" ht="12.75" customHeight="1">
      <c r="L68" s="41"/>
      <c r="M68" s="41"/>
      <c r="N68" s="41"/>
      <c r="O68" s="41"/>
      <c r="P68" s="41"/>
      <c r="Q68" s="41"/>
      <c r="R68" s="41"/>
      <c r="S68" s="6"/>
    </row>
    <row r="69" spans="12:19" ht="12.75" customHeight="1">
      <c r="L69" s="41"/>
      <c r="M69" s="41"/>
      <c r="N69" s="41"/>
      <c r="O69" s="41"/>
      <c r="P69" s="41"/>
      <c r="Q69" s="41"/>
      <c r="R69" s="41"/>
      <c r="S69" s="6"/>
    </row>
    <row r="70" spans="12:19" ht="15">
      <c r="L70" s="6"/>
      <c r="M70" s="6"/>
      <c r="N70" s="6"/>
      <c r="O70" s="6"/>
      <c r="P70" s="6"/>
      <c r="Q70" s="6"/>
      <c r="R70" s="6"/>
      <c r="S70" s="6"/>
    </row>
  </sheetData>
  <mergeCells count="4">
    <mergeCell ref="A1:H1"/>
    <mergeCell ref="A2:H2"/>
    <mergeCell ref="F3:H3"/>
    <mergeCell ref="A62:H66"/>
  </mergeCells>
  <printOptions/>
  <pageMargins left="0.34" right="0.15748031496062992" top="0.2755905511811024" bottom="0.4724409448818898" header="0.15748031496062992" footer="0.5511811023622047"/>
  <pageSetup fitToHeight="2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workbookViewId="0" topLeftCell="A28">
      <selection activeCell="B59" sqref="B59"/>
    </sheetView>
  </sheetViews>
  <sheetFormatPr defaultColWidth="9.140625" defaultRowHeight="15"/>
  <cols>
    <col min="2" max="2" width="43.421875" style="0" customWidth="1"/>
    <col min="3" max="3" width="31.28125" style="0" customWidth="1"/>
    <col min="4" max="4" width="13.140625" style="0" customWidth="1"/>
    <col min="5" max="5" width="13.421875" style="0" customWidth="1"/>
    <col min="6" max="6" width="14.00390625" style="0" customWidth="1"/>
    <col min="20" max="20" width="9.7109375" style="0" bestFit="1" customWidth="1"/>
  </cols>
  <sheetData>
    <row r="2" spans="1:9" ht="15.75" customHeight="1">
      <c r="A2" s="205" t="s">
        <v>212</v>
      </c>
      <c r="B2" s="205"/>
      <c r="C2" s="205"/>
      <c r="D2" s="205"/>
      <c r="E2" s="205"/>
      <c r="F2" s="205"/>
      <c r="G2" s="48"/>
      <c r="H2" s="48"/>
      <c r="I2" s="48"/>
    </row>
    <row r="3" spans="1:9" ht="15.75">
      <c r="A3" s="205"/>
      <c r="B3" s="205"/>
      <c r="C3" s="205"/>
      <c r="D3" s="205"/>
      <c r="E3" s="205"/>
      <c r="F3" s="205"/>
      <c r="G3" s="48"/>
      <c r="H3" s="48"/>
      <c r="I3" s="48"/>
    </row>
    <row r="4" spans="1:6" ht="15.75">
      <c r="A4" s="206" t="s">
        <v>454</v>
      </c>
      <c r="B4" s="206"/>
      <c r="C4" s="206"/>
      <c r="D4" s="206"/>
      <c r="E4" s="206"/>
      <c r="F4" s="206"/>
    </row>
    <row r="5" spans="1:6" ht="76.5">
      <c r="A5" s="51" t="s">
        <v>213</v>
      </c>
      <c r="B5" s="51" t="s">
        <v>214</v>
      </c>
      <c r="C5" s="51" t="s">
        <v>215</v>
      </c>
      <c r="D5" s="49" t="s">
        <v>299</v>
      </c>
      <c r="E5" s="49" t="s">
        <v>455</v>
      </c>
      <c r="F5" s="49" t="s">
        <v>267</v>
      </c>
    </row>
    <row r="6" spans="1:6" ht="15">
      <c r="A6" s="52">
        <v>1</v>
      </c>
      <c r="B6" s="53">
        <v>2</v>
      </c>
      <c r="C6" s="53">
        <v>3</v>
      </c>
      <c r="D6" s="117">
        <v>4</v>
      </c>
      <c r="E6" s="50"/>
      <c r="F6" s="50"/>
    </row>
    <row r="7" spans="1:20" ht="31.5">
      <c r="A7" s="54" t="s">
        <v>216</v>
      </c>
      <c r="B7" s="55" t="s">
        <v>217</v>
      </c>
      <c r="C7" s="56" t="s">
        <v>218</v>
      </c>
      <c r="D7" s="118">
        <f>SUM(D8)</f>
        <v>164603.61</v>
      </c>
      <c r="E7" s="66">
        <f>SUM(E8)</f>
        <v>137879.38</v>
      </c>
      <c r="F7" s="63" t="s">
        <v>268</v>
      </c>
      <c r="T7" s="112" t="e">
        <f>Доходы!#REF!-Расходы!F59</f>
        <v>#REF!</v>
      </c>
    </row>
    <row r="8" spans="1:6" ht="47.25">
      <c r="A8" s="54" t="s">
        <v>219</v>
      </c>
      <c r="B8" s="55" t="s">
        <v>220</v>
      </c>
      <c r="C8" s="56" t="s">
        <v>221</v>
      </c>
      <c r="D8" s="118">
        <f>SUM(D9+D14+D23)</f>
        <v>164603.61</v>
      </c>
      <c r="E8" s="66">
        <f>SUM(E9+E14+E23)</f>
        <v>137879.38</v>
      </c>
      <c r="F8" s="63" t="s">
        <v>268</v>
      </c>
    </row>
    <row r="9" spans="1:6" ht="31.5">
      <c r="A9" s="57" t="s">
        <v>222</v>
      </c>
      <c r="B9" s="58" t="s">
        <v>223</v>
      </c>
      <c r="C9" s="59" t="s">
        <v>224</v>
      </c>
      <c r="D9" s="119">
        <f>SUM(D10-D12)</f>
        <v>0</v>
      </c>
      <c r="E9" s="67">
        <f>SUM(E10-E12)</f>
        <v>0</v>
      </c>
      <c r="F9" s="63" t="s">
        <v>268</v>
      </c>
    </row>
    <row r="10" spans="1:6" ht="49.5" customHeight="1">
      <c r="A10" s="57" t="s">
        <v>225</v>
      </c>
      <c r="B10" s="58" t="s">
        <v>226</v>
      </c>
      <c r="C10" s="59" t="s">
        <v>227</v>
      </c>
      <c r="D10" s="119">
        <f>SUM(D11)</f>
        <v>5000</v>
      </c>
      <c r="E10" s="67">
        <f>SUM(E11)</f>
        <v>0</v>
      </c>
      <c r="F10" s="62" t="s">
        <v>268</v>
      </c>
    </row>
    <row r="11" spans="1:6" ht="47.25">
      <c r="A11" s="57" t="s">
        <v>228</v>
      </c>
      <c r="B11" s="58" t="s">
        <v>229</v>
      </c>
      <c r="C11" s="59" t="s">
        <v>230</v>
      </c>
      <c r="D11" s="119">
        <v>5000</v>
      </c>
      <c r="E11" s="68">
        <v>0</v>
      </c>
      <c r="F11" s="62" t="s">
        <v>268</v>
      </c>
    </row>
    <row r="12" spans="1:6" ht="47.25">
      <c r="A12" s="57" t="s">
        <v>231</v>
      </c>
      <c r="B12" s="58" t="s">
        <v>232</v>
      </c>
      <c r="C12" s="59" t="s">
        <v>233</v>
      </c>
      <c r="D12" s="119">
        <f>SUM(D13)</f>
        <v>5000</v>
      </c>
      <c r="E12" s="67">
        <f>SUM(E13)</f>
        <v>0</v>
      </c>
      <c r="F12" s="62" t="s">
        <v>268</v>
      </c>
    </row>
    <row r="13" spans="1:6" ht="47.25">
      <c r="A13" s="57" t="s">
        <v>234</v>
      </c>
      <c r="B13" s="58" t="s">
        <v>235</v>
      </c>
      <c r="C13" s="60" t="s">
        <v>236</v>
      </c>
      <c r="D13" s="119">
        <v>5000</v>
      </c>
      <c r="E13" s="68">
        <v>0</v>
      </c>
      <c r="F13" s="62" t="s">
        <v>268</v>
      </c>
    </row>
    <row r="14" spans="1:6" ht="47.25">
      <c r="A14" s="57" t="s">
        <v>237</v>
      </c>
      <c r="B14" s="58" t="s">
        <v>238</v>
      </c>
      <c r="C14" s="59" t="s">
        <v>239</v>
      </c>
      <c r="D14" s="119">
        <f>SUM(D15-D17)</f>
        <v>-2211.8499999999985</v>
      </c>
      <c r="E14" s="67">
        <f>SUM(E15-E17)</f>
        <v>1091.4499999999998</v>
      </c>
      <c r="F14" s="62">
        <f>E14/D14</f>
        <v>-0.49345570450075754</v>
      </c>
    </row>
    <row r="15" spans="1:6" ht="63">
      <c r="A15" s="57" t="s">
        <v>240</v>
      </c>
      <c r="B15" s="58" t="s">
        <v>241</v>
      </c>
      <c r="C15" s="59" t="s">
        <v>242</v>
      </c>
      <c r="D15" s="119">
        <f>SUM(D16)</f>
        <v>17000</v>
      </c>
      <c r="E15" s="67">
        <f>SUM(E16)</f>
        <v>8900</v>
      </c>
      <c r="F15" s="62" t="s">
        <v>268</v>
      </c>
    </row>
    <row r="16" spans="1:6" ht="63">
      <c r="A16" s="57" t="s">
        <v>243</v>
      </c>
      <c r="B16" s="58" t="s">
        <v>244</v>
      </c>
      <c r="C16" s="59" t="s">
        <v>245</v>
      </c>
      <c r="D16" s="119">
        <v>17000</v>
      </c>
      <c r="E16" s="68">
        <v>8900</v>
      </c>
      <c r="F16" s="62" t="s">
        <v>268</v>
      </c>
    </row>
    <row r="17" spans="1:6" ht="78.75">
      <c r="A17" s="57" t="s">
        <v>246</v>
      </c>
      <c r="B17" s="58" t="s">
        <v>247</v>
      </c>
      <c r="C17" s="59" t="s">
        <v>248</v>
      </c>
      <c r="D17" s="119">
        <f>SUM(D18)</f>
        <v>19211.85</v>
      </c>
      <c r="E17" s="67">
        <f>SUM(E18)</f>
        <v>7808.55</v>
      </c>
      <c r="F17" s="62">
        <f>E18/D18</f>
        <v>0.4064444600598069</v>
      </c>
    </row>
    <row r="18" spans="1:6" ht="69" customHeight="1">
      <c r="A18" s="57" t="s">
        <v>249</v>
      </c>
      <c r="B18" s="61" t="s">
        <v>250</v>
      </c>
      <c r="C18" s="59" t="s">
        <v>251</v>
      </c>
      <c r="D18" s="119">
        <v>19211.85</v>
      </c>
      <c r="E18" s="68">
        <v>7808.55</v>
      </c>
      <c r="F18" s="62">
        <f>E18/D18</f>
        <v>0.4064444600598069</v>
      </c>
    </row>
    <row r="19" spans="1:6" ht="47.25">
      <c r="A19" s="57" t="s">
        <v>252</v>
      </c>
      <c r="B19" s="58" t="s">
        <v>253</v>
      </c>
      <c r="C19" s="59" t="s">
        <v>254</v>
      </c>
      <c r="D19" s="119">
        <f>SUM(D20)</f>
        <v>0</v>
      </c>
      <c r="E19" s="67">
        <f>SUM(E20)</f>
        <v>0</v>
      </c>
      <c r="F19" s="62" t="s">
        <v>268</v>
      </c>
    </row>
    <row r="20" spans="1:6" ht="127.5" customHeight="1">
      <c r="A20" s="57" t="s">
        <v>255</v>
      </c>
      <c r="B20" s="61" t="s">
        <v>256</v>
      </c>
      <c r="C20" s="59" t="s">
        <v>257</v>
      </c>
      <c r="D20" s="119">
        <v>0</v>
      </c>
      <c r="E20" s="68">
        <v>0</v>
      </c>
      <c r="F20" s="62" t="s">
        <v>268</v>
      </c>
    </row>
    <row r="21" spans="1:6" ht="51" customHeight="1">
      <c r="A21" s="57" t="s">
        <v>258</v>
      </c>
      <c r="B21" s="58" t="s">
        <v>259</v>
      </c>
      <c r="C21" s="59" t="s">
        <v>260</v>
      </c>
      <c r="D21" s="119">
        <f>SUM(D22)</f>
        <v>0</v>
      </c>
      <c r="E21" s="67">
        <f>SUM(E22)</f>
        <v>0</v>
      </c>
      <c r="F21" s="62" t="s">
        <v>268</v>
      </c>
    </row>
    <row r="22" spans="1:6" ht="67.5" customHeight="1">
      <c r="A22" s="57" t="s">
        <v>261</v>
      </c>
      <c r="B22" s="58" t="s">
        <v>262</v>
      </c>
      <c r="C22" s="59" t="s">
        <v>263</v>
      </c>
      <c r="D22" s="119">
        <v>0</v>
      </c>
      <c r="E22" s="69">
        <v>0</v>
      </c>
      <c r="F22" s="62" t="s">
        <v>268</v>
      </c>
    </row>
    <row r="23" spans="1:6" ht="34.5" customHeight="1">
      <c r="A23" s="57" t="s">
        <v>264</v>
      </c>
      <c r="B23" s="58" t="s">
        <v>265</v>
      </c>
      <c r="C23" s="59" t="s">
        <v>266</v>
      </c>
      <c r="D23" s="119">
        <v>166815.46</v>
      </c>
      <c r="E23" s="70">
        <v>136787.93</v>
      </c>
      <c r="F23" s="63" t="s">
        <v>268</v>
      </c>
    </row>
  </sheetData>
  <mergeCells count="2">
    <mergeCell ref="A2:F3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8"/>
  <sheetViews>
    <sheetView workbookViewId="0" topLeftCell="A1">
      <selection activeCell="B6" sqref="B6"/>
    </sheetView>
  </sheetViews>
  <sheetFormatPr defaultColWidth="9.140625" defaultRowHeight="15"/>
  <cols>
    <col min="1" max="1" width="49.421875" style="0" customWidth="1"/>
    <col min="2" max="2" width="34.8515625" style="0" customWidth="1"/>
  </cols>
  <sheetData>
    <row r="2" spans="1:2" ht="18" customHeight="1">
      <c r="A2" s="207" t="s">
        <v>207</v>
      </c>
      <c r="B2" s="207"/>
    </row>
    <row r="3" spans="1:2" s="1" customFormat="1" ht="19.5" customHeight="1">
      <c r="A3" s="207" t="s">
        <v>208</v>
      </c>
      <c r="B3" s="207"/>
    </row>
    <row r="4" spans="1:2" ht="15.75">
      <c r="A4" s="208" t="s">
        <v>456</v>
      </c>
      <c r="B4" s="208"/>
    </row>
    <row r="5" spans="1:2" ht="42.75">
      <c r="A5" s="42" t="s">
        <v>205</v>
      </c>
      <c r="B5" s="43" t="s">
        <v>206</v>
      </c>
    </row>
    <row r="6" spans="1:2" ht="15">
      <c r="A6" s="44" t="s">
        <v>209</v>
      </c>
      <c r="B6" s="65">
        <v>11828.4</v>
      </c>
    </row>
    <row r="8" ht="15">
      <c r="B8" s="1" t="s">
        <v>121</v>
      </c>
    </row>
  </sheetData>
  <mergeCells count="3">
    <mergeCell ref="A2:B2"/>
    <mergeCell ref="A3:B3"/>
    <mergeCell ref="A4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8" sqref="A8"/>
    </sheetView>
  </sheetViews>
  <sheetFormatPr defaultColWidth="9.140625" defaultRowHeight="15"/>
  <cols>
    <col min="1" max="1" width="54.00390625" style="0" customWidth="1"/>
    <col min="2" max="2" width="17.8515625" style="0" customWidth="1"/>
  </cols>
  <sheetData>
    <row r="2" spans="1:2" ht="61.5" customHeight="1">
      <c r="A2" s="209" t="s">
        <v>211</v>
      </c>
      <c r="B2" s="209"/>
    </row>
    <row r="3" spans="1:2" ht="15.75">
      <c r="A3" s="208" t="s">
        <v>454</v>
      </c>
      <c r="B3" s="208"/>
    </row>
    <row r="4" spans="1:2" ht="38.25">
      <c r="A4" s="46" t="s">
        <v>205</v>
      </c>
      <c r="B4" s="47" t="s">
        <v>206</v>
      </c>
    </row>
    <row r="5" spans="1:2" ht="29.25" customHeight="1">
      <c r="A5" s="45" t="s">
        <v>210</v>
      </c>
      <c r="B5" s="71">
        <v>0</v>
      </c>
    </row>
  </sheetData>
  <mergeCells count="2"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VedunovaAA</dc:creator>
  <cp:keywords/>
  <dc:description/>
  <cp:lastModifiedBy>ShmakovaEP</cp:lastModifiedBy>
  <cp:lastPrinted>2019-08-02T09:53:52Z</cp:lastPrinted>
  <dcterms:created xsi:type="dcterms:W3CDTF">2015-01-16T05:02:30Z</dcterms:created>
  <dcterms:modified xsi:type="dcterms:W3CDTF">2019-08-02T09:55:33Z</dcterms:modified>
  <cp:category/>
  <cp:version/>
  <cp:contentType/>
  <cp:contentStatus/>
</cp:coreProperties>
</file>