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20" yWindow="30" windowWidth="19095" windowHeight="11760" activeTab="0"/>
  </bookViews>
  <sheets>
    <sheet name="Доходы" sheetId="4" r:id="rId1"/>
    <sheet name="Расходы" sheetId="14" r:id="rId2"/>
    <sheet name="Источники" sheetId="15" r:id="rId3"/>
    <sheet name="Муниципальный долг" sheetId="16" r:id="rId4"/>
    <sheet name="Кредиторская задолженность" sheetId="17" r:id="rId5"/>
  </sheets>
  <definedNames/>
  <calcPr calcId="124519"/>
</workbook>
</file>

<file path=xl/sharedStrings.xml><?xml version="1.0" encoding="utf-8"?>
<sst xmlns="http://schemas.openxmlformats.org/spreadsheetml/2006/main" count="542" uniqueCount="481">
  <si>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</si>
  <si>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</si>
  <si>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</si>
  <si>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</si>
  <si>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</si>
  <si>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</si>
  <si>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</si>
  <si>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182  1  01  02000  01  0000  110</t>
  </si>
  <si>
    <t>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</si>
  <si>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</si>
  <si>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</si>
  <si>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</si>
  <si>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</si>
  <si>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</si>
  <si>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</si>
  <si>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</si>
  <si>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</si>
  <si>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000  1  03  00000  00  0000 000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</si>
  <si>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</si>
  <si>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</si>
  <si>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</si>
  <si>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</si>
  <si>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</si>
  <si>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</si>
  <si>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182  1  05  02000  02  0000  110</t>
  </si>
  <si>
    <t>182  1  05  02010  02  0000  110</t>
  </si>
  <si>
    <t>Единый налог на вмененный доход для отдельных видов деятельности</t>
  </si>
  <si>
    <t>182  1  05  03000  01  0000  110</t>
  </si>
  <si>
    <t>Единый сельскохозяйственный налог</t>
  </si>
  <si>
    <t>182  1  05  03010  01  0000  110</t>
  </si>
  <si>
    <t>000  1  05  04000  02  0000  110</t>
  </si>
  <si>
    <t>Налог, взимаемый в связи с применением патентной системы налогообложения</t>
  </si>
  <si>
    <t>182  1  05  04010  02  0000  110</t>
  </si>
  <si>
    <t>000  1  06  00000  00  0000  000</t>
  </si>
  <si>
    <t>НАЛОГИ НА ИМУЩЕСТВО</t>
  </si>
  <si>
    <t>182  1  06  01000  00  0000  110</t>
  </si>
  <si>
    <t>Налог на имущество физических лиц</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</si>
  <si>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</si>
  <si>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</si>
  <si>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</si>
  <si>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</si>
  <si>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</si>
  <si>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</si>
  <si>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</si>
  <si>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</si>
  <si>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000  1  11  00000  00  0000  000</t>
  </si>
  <si>
    <t>ДОХОДЫ ОТ ИСПОЛЬЗОВАНИЯ ИМУЩЕСТВА, НАХОДЯЩЕГОСЯ В ГОСУДАРСТВЕННОЙ И МУНИЦИПАЛЬНОЙ СОБСТВЕННОСТИ</t>
  </si>
  <si>
    <t>000  1  11  05000  00  0000  000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</si>
  <si>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</si>
  <si>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</si>
  <si>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</si>
  <si>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сдачи в аренду имущества, составляющего казну городских округов (за исключением земельных участков)</t>
  </si>
  <si>
    <t>902  1  11  05074  04  0003  120</t>
  </si>
  <si>
    <t>902  1  11  05074  04  0004  120</t>
  </si>
  <si>
    <t>902  1  11  05074  04  0010  120</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</si>
  <si>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</si>
  <si>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</si>
  <si>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</si>
  <si>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</si>
  <si>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</si>
  <si>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</si>
  <si>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048  1  12  01020  01  6000  120</t>
  </si>
  <si>
    <t>Плата за выбросы загрязняющих веществ в атмосферный воздух передвижными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</si>
  <si>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</si>
  <si>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</si>
  <si>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</si>
  <si>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</si>
  <si>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</si>
  <si>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</si>
  <si>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</si>
  <si>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</si>
  <si>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000  1  13  01994  04  0004  130</t>
  </si>
  <si>
    <t>901  1  13  01994  04  0004  130</t>
  </si>
  <si>
    <t>901  1  13  02064  04  0000  130</t>
  </si>
  <si>
    <t>000  1  13  02994  04  0001  130</t>
  </si>
  <si>
    <t>Прочие доходы от компенсации затрат бюджетов городских округов (в части возврата дебиторской задолженности прошлых лет)</t>
  </si>
  <si>
    <t>901  1  13  02994  04  0001  130</t>
  </si>
  <si>
    <t>906  1  13  02994  04  0001  130</t>
  </si>
  <si>
    <t>000  1  14  00000  00  0000  000</t>
  </si>
  <si>
    <t>ДОХОДЫ ОТ ПРОДАЖИ МАТЕРИАЛЬНЫХ И НЕМАТЕРИАЛЬНЫХ АКТИВОВ</t>
  </si>
  <si>
    <t>000  1  14  01000  00  0000  410</t>
  </si>
  <si>
    <t>Доходы от продажи квартир</t>
  </si>
  <si>
    <t>902  1  14  01040  04  0000  410</t>
  </si>
  <si>
    <t>902  1  14  02043  04  0001  410</t>
  </si>
  <si>
    <t>902  1  14  02043  04  0002  410</t>
  </si>
  <si>
    <t>902  1  14  06012  04  0000  430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</si>
  <si>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</si>
  <si>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</si>
  <si>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</si>
  <si>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</si>
  <si>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</si>
  <si>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</si>
  <si>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</si>
  <si>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</si>
  <si>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</si>
  <si>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141  1  16  08010  01  6000  140</t>
  </si>
  <si>
    <t>321  1  16  25060  01  6000  140</t>
  </si>
  <si>
    <t>Денежные взыскания (штрафы) за нарушение земельного законодательства</t>
  </si>
  <si>
    <t>141  1  16  28000  01  6000  140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</si>
  <si>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</si>
  <si>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Cуммы по искам о возмещении вреда, причиненного окружающей среде, подлежащие зачислению в бюджеты городских округов</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</si>
  <si>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</si>
  <si>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</si>
  <si>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</si>
  <si>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</si>
  <si>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</si>
  <si>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</si>
  <si>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037  1  16  90040  04  0000  140</t>
  </si>
  <si>
    <t>901  1  16  90040  04  0000  140</t>
  </si>
  <si>
    <t>141  1  16  90040  04  6000  140</t>
  </si>
  <si>
    <t>188  1  16  90040  04  6000  140</t>
  </si>
  <si>
    <t>000  1  17  00000  00  0000  140</t>
  </si>
  <si>
    <t>ПРОЧИЕ НЕНАЛОГОВЫЕ ДОХОДЫ</t>
  </si>
  <si>
    <t>000  1  17  01040  04  0000  180</t>
  </si>
  <si>
    <t>Невыясненные поступления</t>
  </si>
  <si>
    <t>901  1  17  01040  04  0000  180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</si>
  <si>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</si>
  <si>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</si>
  <si>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</si>
  <si>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</si>
  <si>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t>
  </si>
  <si>
    <t>СУБСИДИИ</t>
  </si>
  <si>
    <t>ПРОЧИЕ субсидии бюджетам городских округов</t>
  </si>
  <si>
    <t>Субсидии на осуществление мероприятий по организации питания в муниципальных общеобразовательных учреждениях</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</si>
  <si>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</si>
  <si>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СУБВЕНЦИИ</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</si>
  <si>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</si>
  <si>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</si>
  <si>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</si>
  <si>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</si>
  <si>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</si>
  <si>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</si>
  <si>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Прочие субвенции бюджетам городских округов</t>
  </si>
  <si>
    <t>ИТОГО ДОХОДОВ</t>
  </si>
  <si>
    <t>902  1  11  05012  04  0001  120</t>
  </si>
  <si>
    <t>902  1  11  05012  04  0002  120</t>
  </si>
  <si>
    <t>902  1  14  02043  04  0000  410</t>
  </si>
  <si>
    <t>141  1  16  25050  01  6000  140</t>
  </si>
  <si>
    <t xml:space="preserve"> </t>
  </si>
  <si>
    <t>182  1  06  06032  04  0000  110</t>
  </si>
  <si>
    <t>182  1  06  06042  04  0000  110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</si>
  <si>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</si>
  <si>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</si>
  <si>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</si>
  <si>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</si>
  <si>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</si>
  <si>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000  2  18  04010  04  0000  180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</si>
  <si>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</si>
  <si>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</si>
  <si>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</si>
  <si>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000  1  05  00000  00  0000  000</t>
  </si>
  <si>
    <t>НАЛОГИ НА СОВОКУПНЫЙ ДОХОД</t>
  </si>
  <si>
    <t>106  1  16  90040  04  6000  140</t>
  </si>
  <si>
    <t>188  1  16  30030  01  6000  140</t>
  </si>
  <si>
    <t>Прочие денежные взыскания (штрафы) за правонарушения в области дорожного движения</t>
  </si>
  <si>
    <t>Доходы, поступающие в порядке возмещения расходов, понесенных в связи с эксплуатацией имущества городских округов</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</si>
  <si>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</si>
  <si>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00  1  16  08000  00  0000  140</t>
  </si>
  <si>
    <t>076  1  16  35020  04 6000  140</t>
  </si>
  <si>
    <t>901  2  18  04010  04  0000  180</t>
  </si>
  <si>
    <t>017  1  16  90040  04  0000  140</t>
  </si>
  <si>
    <t>919  1  16  32000  04  0000  140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</si>
  <si>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</si>
  <si>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902  1  14  02042  04  0000  410</t>
  </si>
  <si>
    <t>902  1  11  09044  04  0000  120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</si>
  <si>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</si>
  <si>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Налог, взимаемый в связи с применением упрощенной системы налогообложения</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</si>
  <si>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</si>
  <si>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027  1  16  90040  04  0000  140</t>
  </si>
  <si>
    <t>Исполнение бюджета  по расходам  Невьянского городского  округа</t>
  </si>
  <si>
    <t xml:space="preserve">Код  раздела, подраздела </t>
  </si>
  <si>
    <t>Наименование раздела, подраздела</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</si>
  <si>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</si>
  <si>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</si>
  <si>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</si>
  <si>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</si>
  <si>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Функционирование законодательных (представительных) органов государственной власти 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</si>
  <si>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</si>
  <si>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</si>
  <si>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</si>
  <si>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</si>
  <si>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rPr>
      <t xml:space="preserve"> ¹*</t>
    </r>
  </si>
  <si>
    <t>Другие общегосударственные вопросы</t>
  </si>
  <si>
    <t>Национальная  безопасность и правоохранительная  деятельность</t>
  </si>
  <si>
    <t>Органы внутренних дел</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</si>
  <si>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</si>
  <si>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</si>
  <si>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</si>
  <si>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</si>
  <si>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</si>
  <si>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</si>
  <si>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</si>
  <si>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</si>
  <si>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</si>
  <si>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</si>
  <si>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</si>
  <si>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</si>
  <si>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</si>
  <si>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</si>
  <si>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</si>
  <si>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</si>
  <si>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</si>
  <si>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 xml:space="preserve"> 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</si>
  <si>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</si>
  <si>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</si>
  <si>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</si>
  <si>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</si>
  <si>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</si>
  <si>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</si>
  <si>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и кинематография</t>
  </si>
  <si>
    <t xml:space="preserve">Культура </t>
  </si>
  <si>
    <t>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</si>
  <si>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</si>
  <si>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</si>
  <si>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</si>
  <si>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</si>
  <si>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</si>
  <si>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Социальное обеспечение населения</t>
  </si>
  <si>
    <t>Другие  вопросы в области социальной политики</t>
  </si>
  <si>
    <t xml:space="preserve"> Физическая культура и спорт</t>
  </si>
  <si>
    <t>Физическая культура</t>
  </si>
  <si>
    <t xml:space="preserve">Средства массовой информации </t>
  </si>
  <si>
    <t xml:space="preserve">Телевидение и радиовещание </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</si>
  <si>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</si>
  <si>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</si>
  <si>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</si>
  <si>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</si>
  <si>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Наименование показателя</t>
  </si>
  <si>
    <t>Сумма, 
в тысячах 
рублей</t>
  </si>
  <si>
    <t xml:space="preserve">Информация об объеме муниципального долга </t>
  </si>
  <si>
    <t>Невьянского городского округа</t>
  </si>
  <si>
    <t>Объем муниципального долга</t>
  </si>
  <si>
    <t xml:space="preserve">Объем просроченной кредиторской задолженности </t>
  </si>
  <si>
    <t>Информация об объеме  просроченной кредиторской задолженности по бюджету Невьянского городского округа (бюджетная деятельность)</t>
  </si>
  <si>
    <t xml:space="preserve">Информация об исполнении бюджета Невьянского городского округа по источникам финансирования дефицита местного бюджета </t>
  </si>
  <si>
    <t>№  строки</t>
  </si>
  <si>
    <t>Наименование источника финансирования дефицита бюджета</t>
  </si>
  <si>
    <t>Код источника финансирования дефицита бюджета</t>
  </si>
  <si>
    <r>
      <t xml:space="preserve">           </t>
    </r>
    <r>
      <rPr>
        <b/>
        <sz val="11"/>
        <color theme="1"/>
        <rFont val="Times New Roman"/>
        <family val="1"/>
      </rPr>
      <t>1.</t>
    </r>
    <r>
      <rPr>
        <b/>
        <sz val="7"/>
        <color theme="1"/>
        <rFont val="Times New Roman"/>
        <family val="1"/>
      </rPr>
      <t xml:space="preserve">       </t>
    </r>
    <r>
      <rPr>
        <b/>
        <sz val="11"/>
        <color theme="1"/>
        <rFont val="Times New Roman"/>
        <family val="1"/>
      </rPr>
      <t> </t>
    </r>
  </si>
  <si>
    <t>Источники финансирования дефицита бюджетов – всего</t>
  </si>
  <si>
    <t>000 01  00  00  00  00  0000  000</t>
  </si>
  <si>
    <r>
      <t xml:space="preserve">           </t>
    </r>
    <r>
      <rPr>
        <b/>
        <sz val="11"/>
        <color theme="1"/>
        <rFont val="Times New Roman"/>
        <family val="1"/>
      </rPr>
      <t>2.</t>
    </r>
    <r>
      <rPr>
        <b/>
        <sz val="7"/>
        <color theme="1"/>
        <rFont val="Times New Roman"/>
        <family val="1"/>
      </rPr>
      <t xml:space="preserve">       </t>
    </r>
    <r>
      <rPr>
        <b/>
        <sz val="11"/>
        <color theme="1"/>
        <rFont val="Times New Roman"/>
        <family val="1"/>
      </rPr>
      <t> </t>
    </r>
  </si>
  <si>
    <t>ИСТОЧНИКИ ВНУТРЕННЕГО ФИНАНСИРОВАНИЯ ДЕФИЦИТОВ  БЮДЖЕТОВ</t>
  </si>
  <si>
    <t>919 01  00  00  00  00  0000  000</t>
  </si>
  <si>
    <r>
      <t xml:space="preserve">           </t>
    </r>
    <r>
      <rPr>
        <sz val="11"/>
        <color theme="1"/>
        <rFont val="Times New Roman"/>
        <family val="1"/>
      </rPr>
      <t>3.</t>
    </r>
    <r>
      <rPr>
        <sz val="7"/>
        <color theme="1"/>
        <rFont val="Times New Roman"/>
        <family val="1"/>
      </rPr>
      <t xml:space="preserve">       </t>
    </r>
    <r>
      <rPr>
        <sz val="11"/>
        <color theme="1"/>
        <rFont val="Times New Roman"/>
        <family val="1"/>
      </rPr>
      <t> </t>
    </r>
  </si>
  <si>
    <t>Кредиты кредитных организаций в валюте  Российской Федерации</t>
  </si>
  <si>
    <t>919 01  02  00  00  00  0000  000</t>
  </si>
  <si>
    <r>
      <t xml:space="preserve">           </t>
    </r>
    <r>
      <rPr>
        <sz val="11"/>
        <color theme="1"/>
        <rFont val="Times New Roman"/>
        <family val="1"/>
      </rPr>
      <t>4.</t>
    </r>
    <r>
      <rPr>
        <sz val="7"/>
        <color theme="1"/>
        <rFont val="Times New Roman"/>
        <family val="1"/>
      </rPr>
      <t xml:space="preserve">       </t>
    </r>
    <r>
      <rPr>
        <sz val="11"/>
        <color theme="1"/>
        <rFont val="Times New Roman"/>
        <family val="1"/>
      </rPr>
      <t> </t>
    </r>
  </si>
  <si>
    <t xml:space="preserve">Получение кредитов от кредитных организаций в валюте Российской Федерации  </t>
  </si>
  <si>
    <t>919  01 02  00  00  00 0000  700</t>
  </si>
  <si>
    <r>
      <t xml:space="preserve">           </t>
    </r>
    <r>
      <rPr>
        <sz val="11"/>
        <color theme="1"/>
        <rFont val="Times New Roman"/>
        <family val="1"/>
      </rPr>
      <t>5.</t>
    </r>
    <r>
      <rPr>
        <sz val="7"/>
        <color theme="1"/>
        <rFont val="Times New Roman"/>
        <family val="1"/>
      </rPr>
      <t xml:space="preserve">       </t>
    </r>
    <r>
      <rPr>
        <sz val="11"/>
        <color theme="1"/>
        <rFont val="Times New Roman"/>
        <family val="1"/>
      </rPr>
      <t> </t>
    </r>
  </si>
  <si>
    <t>Получение  кредитов от кредитных организаций бюджетами городских округов  в валюте Российской Федерации</t>
  </si>
  <si>
    <t>919  01  02  00  00 04 0000  710</t>
  </si>
  <si>
    <r>
      <t xml:space="preserve">           </t>
    </r>
    <r>
      <rPr>
        <sz val="11"/>
        <color theme="1"/>
        <rFont val="Times New Roman"/>
        <family val="1"/>
      </rPr>
      <t>6.</t>
    </r>
    <r>
      <rPr>
        <sz val="7"/>
        <color theme="1"/>
        <rFont val="Times New Roman"/>
        <family val="1"/>
      </rPr>
      <t xml:space="preserve">       </t>
    </r>
    <r>
      <rPr>
        <sz val="11"/>
        <color theme="1"/>
        <rFont val="Times New Roman"/>
        <family val="1"/>
      </rPr>
      <t> </t>
    </r>
  </si>
  <si>
    <t>Погашение кредитов, предоставленных кредитными  организациями в валюте Российской Федерации</t>
  </si>
  <si>
    <t>919 01  02  00  00  00  0000  800</t>
  </si>
  <si>
    <r>
      <t xml:space="preserve">           </t>
    </r>
    <r>
      <rPr>
        <sz val="11"/>
        <color theme="1"/>
        <rFont val="Times New Roman"/>
        <family val="1"/>
      </rPr>
      <t>7.</t>
    </r>
    <r>
      <rPr>
        <sz val="7"/>
        <color theme="1"/>
        <rFont val="Times New Roman"/>
        <family val="1"/>
      </rPr>
      <t xml:space="preserve">       </t>
    </r>
    <r>
      <rPr>
        <sz val="11"/>
        <color theme="1"/>
        <rFont val="Times New Roman"/>
        <family val="1"/>
      </rPr>
      <t> </t>
    </r>
  </si>
  <si>
    <t>Погашение бюджетами городских округов кредитов  от кредитных организаций в валюте Российской  Федерации</t>
  </si>
  <si>
    <t>919  01 02  00  00  04  0000  810</t>
  </si>
  <si>
    <r>
      <t xml:space="preserve">           </t>
    </r>
    <r>
      <rPr>
        <sz val="11"/>
        <color theme="1"/>
        <rFont val="Times New Roman"/>
        <family val="1"/>
      </rPr>
      <t>8.</t>
    </r>
    <r>
      <rPr>
        <sz val="7"/>
        <color theme="1"/>
        <rFont val="Times New Roman"/>
        <family val="1"/>
      </rPr>
      <t xml:space="preserve">       </t>
    </r>
    <r>
      <rPr>
        <sz val="11"/>
        <color theme="1"/>
        <rFont val="Times New Roman"/>
        <family val="1"/>
      </rPr>
      <t> </t>
    </r>
  </si>
  <si>
    <t>Бюджетные кредиты от других бюджетов бюджетной  системы Российской Федерации</t>
  </si>
  <si>
    <t>919 01  03  00  00  00  0000  000</t>
  </si>
  <si>
    <r>
      <t xml:space="preserve">           </t>
    </r>
    <r>
      <rPr>
        <sz val="11"/>
        <color theme="1"/>
        <rFont val="Times New Roman"/>
        <family val="1"/>
      </rPr>
      <t>9.</t>
    </r>
    <r>
      <rPr>
        <sz val="7"/>
        <color theme="1"/>
        <rFont val="Times New Roman"/>
        <family val="1"/>
      </rPr>
      <t xml:space="preserve">       </t>
    </r>
    <r>
      <rPr>
        <sz val="11"/>
        <color theme="1"/>
        <rFont val="Times New Roman"/>
        <family val="1"/>
      </rPr>
      <t> </t>
    </r>
  </si>
  <si>
    <t>Получение бюджетных кредитов от других  бюджетов бюджетной системы Российской  Федерации в валюте Российской Федерации</t>
  </si>
  <si>
    <t>919 01  03  00  00  00  0000  700</t>
  </si>
  <si>
    <r>
      <t xml:space="preserve">       </t>
    </r>
    <r>
      <rPr>
        <sz val="11"/>
        <color theme="1"/>
        <rFont val="Times New Roman"/>
        <family val="1"/>
      </rPr>
      <t>10.</t>
    </r>
    <r>
      <rPr>
        <sz val="7"/>
        <color theme="1"/>
        <rFont val="Times New Roman"/>
        <family val="1"/>
      </rPr>
      <t xml:space="preserve">       </t>
    </r>
    <r>
      <rPr>
        <sz val="11"/>
        <color theme="1"/>
        <rFont val="Times New Roman"/>
        <family val="1"/>
      </rPr>
      <t> </t>
    </r>
  </si>
  <si>
    <t>Получение кредитов от других бюджетов  бюджетной системы Российской Федерации  бюджетами городских округов в валюте  Российской Федерации</t>
  </si>
  <si>
    <t>919 01  03  01  00  04  0000  710</t>
  </si>
  <si>
    <r>
      <t xml:space="preserve">       </t>
    </r>
    <r>
      <rPr>
        <sz val="11"/>
        <color theme="1"/>
        <rFont val="Times New Roman"/>
        <family val="1"/>
      </rPr>
      <t>11.</t>
    </r>
    <r>
      <rPr>
        <sz val="7"/>
        <color theme="1"/>
        <rFont val="Times New Roman"/>
        <family val="1"/>
      </rPr>
      <t xml:space="preserve">       </t>
    </r>
    <r>
      <rPr>
        <sz val="11"/>
        <color theme="1"/>
        <rFont val="Times New Roman"/>
        <family val="1"/>
      </rPr>
      <t> </t>
    </r>
  </si>
  <si>
    <t>Погашение бюджетных кредитов, полученных от  других бюджетов бюджетной системы Российской  Федерации в валюте Российской Федерации</t>
  </si>
  <si>
    <t>919 01  03  00  00  00  0000  800</t>
  </si>
  <si>
    <r>
      <t xml:space="preserve">       </t>
    </r>
    <r>
      <rPr>
        <sz val="11"/>
        <color theme="1"/>
        <rFont val="Times New Roman"/>
        <family val="1"/>
      </rPr>
      <t>12.</t>
    </r>
    <r>
      <rPr>
        <sz val="7"/>
        <color theme="1"/>
        <rFont val="Times New Roman"/>
        <family val="1"/>
      </rPr>
      <t xml:space="preserve">       </t>
    </r>
    <r>
      <rPr>
        <sz val="11"/>
        <color theme="1"/>
        <rFont val="Times New Roman"/>
        <family val="1"/>
      </rPr>
      <t> </t>
    </r>
  </si>
  <si>
    <t>Погашение бюджетами городских округов кредитов  от других бюджетов бюджетной системы  Российской Федерации в валюте Российской  Федерации</t>
  </si>
  <si>
    <t>919 01  03  01  00  04  0000  810</t>
  </si>
  <si>
    <r>
      <t xml:space="preserve">       </t>
    </r>
    <r>
      <rPr>
        <sz val="12"/>
        <color theme="1"/>
        <rFont val="Times New Roman"/>
        <family val="1"/>
      </rPr>
      <t>13.</t>
    </r>
    <r>
      <rPr>
        <sz val="7"/>
        <color theme="1"/>
        <rFont val="Times New Roman"/>
        <family val="1"/>
      </rPr>
      <t xml:space="preserve">       </t>
    </r>
    <r>
      <rPr>
        <sz val="12"/>
        <color theme="1"/>
        <rFont val="Times New Roman"/>
        <family val="1"/>
      </rPr>
      <t> </t>
    </r>
  </si>
  <si>
    <t xml:space="preserve">Исполнение государственных  и муниципальных гарантий в валюте Российской Федерации       </t>
  </si>
  <si>
    <t>919 01  06  04  00  00  0000  000</t>
  </si>
  <si>
    <r>
      <t xml:space="preserve">       </t>
    </r>
    <r>
      <rPr>
        <sz val="12"/>
        <color theme="1"/>
        <rFont val="Times New Roman"/>
        <family val="1"/>
      </rPr>
      <t>14.</t>
    </r>
    <r>
      <rPr>
        <sz val="7"/>
        <color theme="1"/>
        <rFont val="Times New Roman"/>
        <family val="1"/>
      </rPr>
      <t xml:space="preserve">       </t>
    </r>
    <r>
      <rPr>
        <sz val="12"/>
        <color theme="1"/>
        <rFont val="Times New Roman"/>
        <family val="1"/>
      </rPr>
      <t> </t>
    </r>
  </si>
  <si>
    <t xml:space="preserve">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t>
  </si>
  <si>
    <t>919 01  06  04  01  04  0000  810</t>
  </si>
  <si>
    <r>
      <t xml:space="preserve">       </t>
    </r>
    <r>
      <rPr>
        <sz val="12"/>
        <color theme="1"/>
        <rFont val="Times New Roman"/>
        <family val="1"/>
      </rPr>
      <t>15.</t>
    </r>
    <r>
      <rPr>
        <sz val="7"/>
        <color theme="1"/>
        <rFont val="Times New Roman"/>
        <family val="1"/>
      </rPr>
      <t xml:space="preserve">       </t>
    </r>
    <r>
      <rPr>
        <sz val="12"/>
        <color theme="1"/>
        <rFont val="Times New Roman"/>
        <family val="1"/>
      </rPr>
      <t> </t>
    </r>
  </si>
  <si>
    <t>Возврат бюджетных кредитов, предоставленных внутри страны в валюте Российской Федерации</t>
  </si>
  <si>
    <t>919 01  06  05  00  00  0000  600</t>
  </si>
  <si>
    <r>
      <t xml:space="preserve">       </t>
    </r>
    <r>
      <rPr>
        <sz val="12"/>
        <color theme="1"/>
        <rFont val="Times New Roman"/>
        <family val="1"/>
      </rPr>
      <t>16.</t>
    </r>
    <r>
      <rPr>
        <sz val="7"/>
        <color theme="1"/>
        <rFont val="Times New Roman"/>
        <family val="1"/>
      </rPr>
      <t xml:space="preserve">       </t>
    </r>
    <r>
      <rPr>
        <sz val="12"/>
        <color theme="1"/>
        <rFont val="Times New Roman"/>
        <family val="1"/>
      </rPr>
      <t> </t>
    </r>
  </si>
  <si>
    <t>Возврат бюджетных кредитов, предоставленных юридическим лицам из бюджетов городских округов в валюте Российской Федерации</t>
  </si>
  <si>
    <t>919 01  06  05  01  04  0000  640</t>
  </si>
  <si>
    <r>
      <t xml:space="preserve">       </t>
    </r>
    <r>
      <rPr>
        <sz val="11"/>
        <color theme="1"/>
        <rFont val="Times New Roman"/>
        <family val="1"/>
      </rPr>
      <t>17.</t>
    </r>
    <r>
      <rPr>
        <sz val="7"/>
        <color theme="1"/>
        <rFont val="Times New Roman"/>
        <family val="1"/>
      </rPr>
      <t xml:space="preserve">       </t>
    </r>
    <r>
      <rPr>
        <sz val="11"/>
        <color theme="1"/>
        <rFont val="Times New Roman"/>
        <family val="1"/>
      </rPr>
      <t> </t>
    </r>
  </si>
  <si>
    <t>Изменение остатков средств на счетах по учету  средств бюджета</t>
  </si>
  <si>
    <t>919 01  05  00  00  00  0000  000</t>
  </si>
  <si>
    <t>Процент исполнения</t>
  </si>
  <si>
    <t>-</t>
  </si>
  <si>
    <t>Бюджетные ассигнования  с учетом внесенных изменений, тыс. руб.</t>
  </si>
  <si>
    <t>% исполнения к  уточненным годовым  назначениям гр.5/гр.4 *100</t>
  </si>
  <si>
    <t>160  1  16  08010  01  6000  140</t>
  </si>
  <si>
    <t>045  1  16  90040  04  0000  140</t>
  </si>
  <si>
    <t xml:space="preserve">Прочие доходы от оказания платных услуг (работ) получателями средств бюджетов городских округов (прочие доходы от оказания платных услуг (работ) </t>
  </si>
  <si>
    <t xml:space="preserve"> Дополнительное образование детей</t>
  </si>
  <si>
    <t>Минимальный налог, зачисляемый в бюджеты субъектов Российской Федерации (за налоговые периоды, истекшие до 1 января 2016 года)</t>
  </si>
  <si>
    <t>182  1  05  03020  01  0000  110</t>
  </si>
  <si>
    <t>Единый сельскохозяйственный налог (за налоговые периоды, истекшие до 1 января 2011 года)</t>
  </si>
  <si>
    <t>000  1  09  00000  00  0000  000</t>
  </si>
  <si>
    <t>ЗАДОЛЖЕННОСТЬ И ПЕРЕРАСЧЕТЫ ПО ОТМЕНЕННЫМ НАЛОГАМ, СБОРАМ И ИНЫМ ОБЯЗАТЕЛЬНЫМ ПЛАТЕЖАМ</t>
  </si>
  <si>
    <t>182  1  09  04052  04  0000  110</t>
  </si>
  <si>
    <t>Земельный налог (по обязательствам, возникшим до 1 января 2006 года), мобилизуемый на территориях городских округов</t>
  </si>
  <si>
    <t xml:space="preserve">902  1  11  05024 04 0001  120 </t>
  </si>
  <si>
    <t>901  1  16  37030  04 0000  140</t>
  </si>
  <si>
    <t>Поступление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</si>
  <si>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188  1  16 4 3000  01  6000  140</t>
  </si>
  <si>
    <t>321  1  16 4 3000  01  6000  140</t>
  </si>
  <si>
    <t>902  1  17  01040  04  0000  180</t>
  </si>
  <si>
    <t>000  2  02  10000  00  0000  151</t>
  </si>
  <si>
    <t>919  2  02  15001  04  0000  151</t>
  </si>
  <si>
    <t xml:space="preserve"> 000  2  02  20000  00  0000  151</t>
  </si>
  <si>
    <t>000  2  02  29999  04  0000  151</t>
  </si>
  <si>
    <t>906  2  02  29990 04  0000  151</t>
  </si>
  <si>
    <t>919  2  02  29990 04  0000  151</t>
  </si>
  <si>
    <t>000  2  02  30000  00  0000  151</t>
  </si>
  <si>
    <t>901 2  02  30022  04  0000  151</t>
  </si>
  <si>
    <t>901  2  02  30024  04  0000  151</t>
  </si>
  <si>
    <t>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стррительство жилых помещений в соответствии с федеральным законом о жилищных субсидиях гражданам, выезжающих из районов Крайнего Севера и приравненных к ним местностей</t>
  </si>
  <si>
    <t>901  2  02  35120  04  0000  151</t>
  </si>
  <si>
    <t>901  2  02  35250  04  0000  151</t>
  </si>
  <si>
    <t>000  2  02  39999  04  0000  151</t>
  </si>
  <si>
    <t>906  2  02  39999  04  0000  151</t>
  </si>
  <si>
    <t>000  2  19  00000  04  0000  151</t>
  </si>
  <si>
    <t>901  2  19  60010  04  0000  151</t>
  </si>
  <si>
    <t>906  2  19  60010  04  0000  151</t>
  </si>
  <si>
    <t>081  1  16  25060  01  6000  140</t>
  </si>
  <si>
    <t>188  1  16  28000  01  6000  140</t>
  </si>
  <si>
    <t>000  1  16 43000  01  6000  140</t>
  </si>
  <si>
    <t>Дотации из областного бюджета  на выравнивание бюджетной обеспеченности между поселениями, расположенными на территории Свердловской области</t>
  </si>
  <si>
    <t>Субсидии на организацию отдыха детей в каникулярное время, включая мероприятия по обеспечению безопасности их жизни и здоровья</t>
  </si>
  <si>
    <t xml:space="preserve">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t>
  </si>
  <si>
    <t>Субвенции на осуществление государственных полномочий РФ по  предоставлению мер социальной поддержка по оплате жилого помещения и коммунальных услуг</t>
  </si>
  <si>
    <t>Субвенции на финансовое обеспечение  государственных гарантий на реализацию права  на получение общедоступного и бесплатного дошкольного, начального общего, основного общего, среднего  общегообразования в муниципальных общеобразовательных организациях и финансовое обеспечение дополнительного образования детей в муниципвальных общеобразовательных  организациях</t>
  </si>
  <si>
    <t>Субвенции на обеспечение государственных гарантий прав граждан на получение дошкольного образования в муниципальных дошкольных образовательных организациях</t>
  </si>
  <si>
    <t>Объем средств по решению о бюджете на 2018 год, тыс. руб.</t>
  </si>
  <si>
    <t>182  1  05  02020  02  0000  110</t>
  </si>
  <si>
    <t>Единый налог на вмененный доход для отдельных видов деятельности (за налоговые периоды, истекшие до 1 января 2011 года)</t>
  </si>
  <si>
    <t>902  1  11  05074  04  0007  120</t>
  </si>
  <si>
    <t>908  1  13  01994  04  0004  130</t>
  </si>
  <si>
    <t>000 1 13  02000  00  0000 130</t>
  </si>
  <si>
    <t>Доходы от компенсации затрат государства</t>
  </si>
  <si>
    <t>000  1 14   02040   04 0000 410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</si>
  <si>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</si>
  <si>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000   1 14   06000  00  0000 430</t>
  </si>
  <si>
    <t>Доходы от продажи земельных участков, находящихся в государственной и муниципальной собственности</t>
  </si>
  <si>
    <t>000  1  16  03000  00  0000 140</t>
  </si>
  <si>
    <t>Денежные взыскания (штрафы) за нарушение законодательства о налогах и сборах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</si>
  <si>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</si>
  <si>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</si>
  <si>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</si>
  <si>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</si>
  <si>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000  1 16  30000  01   0000 140</t>
  </si>
  <si>
    <t>Денежные взыскания (штрафы) за правонарушения в области дорожного движения</t>
  </si>
  <si>
    <t>000  1 16  32000  00  0000 140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</si>
  <si>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</si>
  <si>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</si>
  <si>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</si>
  <si>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004 1  16  33040  04  0000  140</t>
  </si>
  <si>
    <t>000  1 16  35000  00  0000  140</t>
  </si>
  <si>
    <t>Суммы по искам о возмещении вреда, причиненного окружающей среде</t>
  </si>
  <si>
    <t>000  1 16  37000  00  0000 140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</si>
  <si>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</si>
  <si>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</si>
  <si>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t>
  </si>
  <si>
    <t>081  1  16  90040  04  6000  140</t>
  </si>
  <si>
    <t>Объем средств по решению о бюджете на 2018 год  в тысячах рублей</t>
  </si>
  <si>
    <t>182  1  05  01000  00  0000  110</t>
  </si>
  <si>
    <t>182  1  05  01011  01  0000  110</t>
  </si>
  <si>
    <t>182  1  05  01021  01  0000  110</t>
  </si>
  <si>
    <t>182  1  05  01050  01  1000  110</t>
  </si>
  <si>
    <t>000  1  11  05074  00  0000  120</t>
  </si>
  <si>
    <t>000  2  02  40000  00  0000  151</t>
  </si>
  <si>
    <t>ИНЫЕ МЕЖБЮДЖЕТНЫЕ ТРАНСФЕРТЫ</t>
  </si>
  <si>
    <t>901  2  02  49999  04  0000  151</t>
  </si>
  <si>
    <t xml:space="preserve">межбюджетные трансферты бюджетам муниципальных образований, расположенных на территории Свердловской области, на проведение голосования по отбору общественных территорий, подлежащих благоустройству, в рамках реализации муниципальных программ формирования современной городской среды </t>
  </si>
  <si>
    <t>000  2  07  04000  04  0000  180</t>
  </si>
  <si>
    <t>Прочие безвозмездные поступления в бюджеты городских округов</t>
  </si>
  <si>
    <t>901  2  07  04050  04  0000  180</t>
  </si>
  <si>
    <t>919  1  13  02994  04  0001  130</t>
  </si>
  <si>
    <t>000  1  13  02994  04  0003  130</t>
  </si>
  <si>
    <t>901  1  13  02994  04  0003  130</t>
  </si>
  <si>
    <t>000  1  16  25050  01  6000  140</t>
  </si>
  <si>
    <t>000  1  16  25060  01  6000  140</t>
  </si>
  <si>
    <t>161 1  16  33040  04  6000  140</t>
  </si>
  <si>
    <t>182  1  16  90040  04  6000  140</t>
  </si>
  <si>
    <t>192  1  16  90040  04  6000  140</t>
  </si>
  <si>
    <t>902  1  16  90040  04  6000  140</t>
  </si>
  <si>
    <t>906  1  17  01040  04  0000  180</t>
  </si>
  <si>
    <t>Прочие неналоговые доходы бюджетов городских округов</t>
  </si>
  <si>
    <t>Дотации бюджетам городских округов на выравнивание бюджетной обеспеченности муниципальных районов (городских округов) между муниципальными районами 9городскими округами), расположенные на территории Свердловской области</t>
  </si>
  <si>
    <t>901  2  02  25527  04  0000  151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</si>
  <si>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</si>
  <si>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901  2  02  25555  04  0000  151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</si>
  <si>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</si>
  <si>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901  2  02  35462  04  0000  151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</si>
  <si>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</si>
  <si>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906  2  18  04010  04  0000  180</t>
  </si>
  <si>
    <t>908  2  18  04020  04  0000  180</t>
  </si>
  <si>
    <t>Сумма бюджетных назначений на 2018 год (в тыс.руб.)</t>
  </si>
  <si>
    <t>901  2  02  20051  04  0000  151</t>
  </si>
  <si>
    <t>Субсидии на проведение мероприятий по улучшению жилищных условий граждан, проживающих в сельской местности, в том числе молодых семей и молодых специалистов</t>
  </si>
  <si>
    <t>906   2  02   25027  04 0000 151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</si>
  <si>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</si>
  <si>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906  2 02  25097 04 0000 151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</si>
  <si>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</si>
  <si>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901  2  02  29990 04  0000  151</t>
  </si>
  <si>
    <t>Субсидии из областного бюджета местному бюджету, предоставление которых предусмотрено государственной программой Свердловской области "Реализация молодежной политики и патриотического воспитания граждан в Свердловской области до 2024 года", на осуществление работы с молодежью</t>
  </si>
  <si>
    <t xml:space="preserve">Межбюджетные трансферты, предоставление которых предусмотрено  государственной программой Свердловской области "Развитие транспортного комплекса Свердловской области до 2024 года", на строительство, реконструкцию, капитальный ремонт, ремонт автомобильных дорог  общего пользования местного значения   </t>
  </si>
  <si>
    <t>908  2  02  49999  04  0000  151</t>
  </si>
  <si>
    <t>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</si>
  <si>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100 1  03  02000  01  0000  110</t>
  </si>
  <si>
    <t>100  1  03  02230  01  0000  110</t>
  </si>
  <si>
    <t>100  1  03  02240  01  0000  110</t>
  </si>
  <si>
    <t>100  1  03  02250  01  0000  110</t>
  </si>
  <si>
    <t>100  1  03  02260  01  0000  110</t>
  </si>
  <si>
    <t>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городских округов, находящихся в казне городских округов и являющихся памятниками историии, культуры и градостроительства муниципальной формы собственности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</si>
  <si>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Денежные взыскания (штрафы) за нарушение лесного законодательства на лесных участках, находящихся в собственности городских округов</t>
  </si>
  <si>
    <t>901  2  02  20216  04  0000  151</t>
  </si>
  <si>
    <t>Субсидии,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 2024 года" на капитальный ремонт автомобильных дорог общего пользования местного значения</t>
  </si>
  <si>
    <t>Субсидии на обеспечение мероприятий по оборудованию спортивных площадок в общеобразовательных организациях</t>
  </si>
  <si>
    <t>Межбюджетные трансферты, передаваемые бюджетам городских округов  на обеспечение оплаты труда работников муниципальных учреждений в размере не ниже минимального размера оплаты труда в 2018 году</t>
  </si>
  <si>
    <t>Налог, взимаемый в связи с применением патентной системы налогообложения, зачисляемый в бюджеты городских округов</t>
  </si>
  <si>
    <t>902  1  08  07150  01  0000  110</t>
  </si>
  <si>
    <t>Государственная пошлина за выдачу разрешения на установку рекламной конструкции</t>
  </si>
  <si>
    <t xml:space="preserve">901 2 02  25127  04  0000  151
</t>
  </si>
  <si>
    <t xml:space="preserve">Субсидии бюджетам городских округов на реализацию мероприятий по поэтапному внедрению Всероссийского физкультурно-спортивного комплекса "Готов к труду и обороне" (ГТО)
</t>
  </si>
  <si>
    <t>901  2  02  25497  04  0000  151</t>
  </si>
  <si>
    <t xml:space="preserve">Субсидии бюджетам городских округов на реализацию мероприятий по обеспечению жильем молодых семей
</t>
  </si>
  <si>
    <t>901  2  02  29999 04  0000  151</t>
  </si>
  <si>
    <t>Субсидии  из областного бюджета местному бюджету,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t>
  </si>
  <si>
    <t>906  2  02  29999 04  0000  151</t>
  </si>
  <si>
    <t>Субсидии бюджетам  на создание современной образовательной среды для школьников в рамках программы "Содействие созданию в субъектах Российской Федерации (исходя из прогнозируемой потребности) новых мест в общеобразовательных организациях" на 2016 - 2025 годы</t>
  </si>
  <si>
    <t>906  2  02  49999  04  0000  151</t>
  </si>
  <si>
    <t>Межбюджетные трансферты, из резервного фонда Правительства Свердловской области на замену стояков, разводки  и розлива системы отопления в  МАДОУ детский сад №39 "Родничок"</t>
  </si>
  <si>
    <r>
      <t>Доходы от продажи</t>
    </r>
    <r>
      <rPr>
        <sz val="12"/>
        <rFont val="Times New Roman"/>
        <family val="1"/>
      </rPr>
      <t xml:space="preserve"> квартир, </t>
    </r>
    <r>
      <rPr>
        <sz val="10"/>
        <rFont val="Times New Roman"/>
        <family val="1"/>
      </rPr>
      <t xml:space="preserve">находящихся в </t>
    </r>
    <r>
      <rPr>
        <sz val="12"/>
        <rFont val="Times New Roman"/>
        <family val="1"/>
      </rPr>
      <t>собственности</t>
    </r>
    <r>
      <rPr>
        <sz val="10"/>
        <rFont val="Times New Roman"/>
        <family val="1"/>
      </rPr>
      <t xml:space="preserve"> городских округов</t>
    </r>
  </si>
  <si>
    <t>318  1  16  90040  04  6000  140</t>
  </si>
  <si>
    <t>919  1  17  01040  04  0000  180</t>
  </si>
  <si>
    <t>901  1  17  05040  04  0000  180</t>
  </si>
  <si>
    <t>908  2 02   25519  04  0000   151</t>
  </si>
  <si>
    <t>Субсидии в рамках государственной программы Свердловской области "Повышение инвестиционной привлекательности Свердловской области до 2024 года", в 2017 году на развитие объектов, предназначенных для организации досуга жителей муниципальных образований, расположенных на территории Свердловской области</t>
  </si>
  <si>
    <t>188  1  16  25073  04  0000  140</t>
  </si>
  <si>
    <t>901  2  02  20077  04  0000  151</t>
  </si>
  <si>
    <t>Субсидии из областного бюджета местному бюджету на реализацию мероприятий по переселению граждан из жилых помещений признанных непригодными для проживания</t>
  </si>
  <si>
    <t>Субсидии на подготовку молодых граждан к военной службе в 2016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</si>
  <si>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908  2  02  29999 04  0000  151</t>
  </si>
  <si>
    <t>Субсидии из областного бюджета на реализацию мер по обеспечению целевых показателей, установленных указами Президента РФ по повышению оплаты труда работников бюджетной сферы, в муниципальных учреждениях культуры в 2018 году</t>
  </si>
  <si>
    <t xml:space="preserve"> по состоянию на 01.11.2018 года</t>
  </si>
  <si>
    <t>Исполнено    на 01.11.2018г., в тыс. руб.</t>
  </si>
  <si>
    <t>на 01.11.2018г.</t>
  </si>
  <si>
    <t>Исполнение на 01.11.2018г., в тысячах рублей</t>
  </si>
  <si>
    <t>на  01.11.2018г.</t>
  </si>
  <si>
    <r>
      <t xml:space="preserve">    </t>
    </r>
    <r>
      <rPr>
        <vertAlign val="superscript"/>
        <sz val="12"/>
        <rFont val="Times New Roman"/>
        <family val="1"/>
      </rPr>
      <t>1*</t>
    </r>
    <r>
      <rPr>
        <sz val="12"/>
        <rFont val="Times New Roman"/>
        <family val="1"/>
      </rPr>
      <t xml:space="preserve"> Примечание:  Общая сумма расходов, осуществленных за счет резервного администрации Невьянского городского округа, составила    13 681,42  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</si>
  <si>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Сумма фактического поступления на 01.11.2018 г. (в тыс.руб.)</t>
  </si>
  <si>
    <t xml:space="preserve">Отклонение от плана (+, -) </t>
  </si>
  <si>
    <r>
      <t xml:space="preserve">Налог, взимаемый с налогоплательщиков, выбравших в качестве объекта налогообложения </t>
    </r>
    <r>
      <rPr>
        <b/>
        <sz val="12"/>
        <rFont val="Times New Roman"/>
        <family val="1"/>
      </rPr>
      <t>доходы</t>
    </r>
  </si>
  <si>
    <r>
      <t xml:space="preserve">Налог, взимаемый с налогоплательщиков, выбравших в качестве объекта налогообложения доходы, уменьшенные на величину </t>
    </r>
    <r>
      <rPr>
        <b/>
        <sz val="12"/>
        <rFont val="Times New Roman"/>
        <family val="1"/>
      </rPr>
      <t>расходов</t>
    </r>
  </si>
  <si>
    <r>
      <t>Земельный налог</t>
    </r>
    <r>
      <rPr>
        <b/>
        <sz val="12"/>
        <rFont val="Times New Roman"/>
        <family val="1"/>
      </rPr>
      <t xml:space="preserve"> с организаций, </t>
    </r>
    <r>
      <rPr>
        <sz val="10"/>
        <rFont val="Times New Roman"/>
        <family val="1"/>
      </rPr>
      <t>обладающих земельным участком, расположенным в границах городских округов</t>
    </r>
  </si>
  <si>
    <r>
      <t xml:space="preserve">Земельный налог </t>
    </r>
    <r>
      <rPr>
        <b/>
        <sz val="12"/>
        <rFont val="Times New Roman"/>
        <family val="1"/>
      </rPr>
      <t>с физических лиц</t>
    </r>
    <r>
      <rPr>
        <sz val="10"/>
        <rFont val="Times New Roman"/>
        <family val="1"/>
      </rPr>
      <t>, обладающих земельным участком, расположенным в границах городских округов</t>
    </r>
  </si>
  <si>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указанные земельные участки)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</si>
  <si>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</si>
  <si>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</si>
  <si>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</si>
  <si>
    <t>Доходы от сдачи в аренду имущества, составляющего казну городских округов (за исключением земельных участков) (плата за пользование жилыми помещениями (плата за наём) муниципального жилищного фонда, находящегося в казне городских округов)</t>
  </si>
  <si>
    <r>
      <t xml:space="preserve">Доходы от сдачи в аренду имущества, составляющего казну городских округов (за исключением земельных участков) (доходы от сдачи в </t>
    </r>
    <r>
      <rPr>
        <sz val="12"/>
        <rFont val="Times New Roman"/>
        <family val="1"/>
      </rPr>
      <t>аренду</t>
    </r>
    <r>
      <rPr>
        <sz val="10"/>
        <rFont val="Times New Roman"/>
        <family val="1"/>
      </rPr>
      <t xml:space="preserve"> </t>
    </r>
    <r>
      <rPr>
        <b/>
        <sz val="10"/>
        <rFont val="Times New Roman"/>
        <family val="1"/>
      </rPr>
      <t>движимого имущества</t>
    </r>
    <r>
      <rPr>
        <b/>
        <sz val="12"/>
        <rFont val="Times New Roman"/>
        <family val="1"/>
      </rPr>
      <t>,</t>
    </r>
    <r>
      <rPr>
        <b/>
        <sz val="10"/>
        <rFont val="Times New Roman"/>
        <family val="1"/>
      </rPr>
      <t xml:space="preserve"> </t>
    </r>
    <r>
      <rPr>
        <sz val="10"/>
        <rFont val="Times New Roman"/>
        <family val="1"/>
      </rPr>
      <t>находящегося в казне городских округов )</t>
    </r>
  </si>
  <si>
    <t>Прочие доходы от компенсации затрат бюджетов городских округов (возврат дебиторской задолженности прошлых лет)</t>
  </si>
  <si>
    <t>Прочие доходы от компенсации затрат бюджетов городских округов (прочие доходы)</t>
  </si>
  <si>
    <r>
      <t>Доходы от реализации имущества, находящегося</t>
    </r>
    <r>
      <rPr>
        <b/>
        <sz val="12"/>
        <rFont val="Times New Roman"/>
        <family val="1"/>
      </rPr>
      <t xml:space="preserve"> в оперативном управлении </t>
    </r>
    <r>
      <rPr>
        <b/>
        <sz val="8"/>
        <rFont val="Times New Roman"/>
        <family val="1"/>
      </rPr>
      <t>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r>
  </si>
  <si>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объектов нежилого фонда)</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</si>
  <si>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t>
  </si>
  <si>
    <r>
      <t xml:space="preserve">Денежные взыскания (штрафы) за нарушение законодательства Российской Федерации </t>
    </r>
    <r>
      <rPr>
        <b/>
        <sz val="11"/>
        <color theme="1"/>
        <rFont val="Times New Roman"/>
        <family val="1"/>
      </rPr>
      <t xml:space="preserve">о контрактной системе в сфере закупок </t>
    </r>
    <r>
      <rPr>
        <sz val="11"/>
        <color theme="1"/>
        <rFont val="Times New Roman"/>
        <family val="1"/>
      </rPr>
      <t>товаров, работ, услуг для обеспечения государственных и муниципальных нужд</t>
    </r>
  </si>
  <si>
    <t>Субсидии бюджетам городских округов на строительство и реконструкцию спортивных объектов муниципальной собственности, включая малобюджетные физкультурно-спортивные объекты шаговой доступности</t>
  </si>
  <si>
    <t>Субсидии на выплату денежного поощрения лучшим  муниципальных учреждениям культуры, находящихся на территории сельских поселений Свердловской области</t>
  </si>
  <si>
    <t xml:space="preserve">Субсидии на информатизацию муниципальных библиотек, в том числе комплектование книжных фондов (включая приобретение электронных версий книг и приобретение (подписку)периодических изданий) </t>
  </si>
  <si>
    <t>Субсидии из областного бюджета, предоставление которых предусмотрено государственной программой Свердловской области "Реализация молодежной политики и патриотического воспитания граждан в Свердловской области до 2024 года" на подготовку молодых граждан к военной службе в 20108 году</t>
  </si>
  <si>
    <t xml:space="preserve">Межбюджетные трансферты из резервного фонда Правительства Свердловской области  на строительство объекта капитального строительства "Котельная №1 по ул. горького в с.Конево, Невьянского райцона, Свердловской области" мощностью 0,84 МВт.                                                                                                                                                                                                                            </t>
  </si>
  <si>
    <t xml:space="preserve">Межбюджетные трансферты из резервного фонда Правительства Свердловской области  на капитальный ремонт участка тепловой сети от условной точки 70 по ул. Матвеева, д. 26 до условной точки 84 по ул. Чапаева, д. 32 в городе Невьянске                                                                                                                                                                                                                            </t>
  </si>
  <si>
    <t>Межбюджетные трансферты бюджетам городских округов для содействия достижению и (или) поощерения достижения наилучших значений показателей деятельности органов местного самоуправления городских округов, расположенных на территории Свердловской области</t>
  </si>
  <si>
    <t>908  2  19  60010  04  0000  151</t>
  </si>
  <si>
    <t>Исполнение бюджета Невьянского городского округа по состоянию на 01.11.2018 г.</t>
  </si>
</sst>
</file>

<file path=xl/styles.xml><?xml version="1.0" encoding="utf-8"?>
<styleSheet xmlns="http://schemas.openxmlformats.org/spreadsheetml/2006/main">
  <numFmts count="5">
    <numFmt numFmtId="164" formatCode="0.0"/>
    <numFmt numFmtId="165" formatCode="0000"/>
    <numFmt numFmtId="166" formatCode="#,##0.0"/>
    <numFmt numFmtId="167" formatCode="0.0%"/>
    <numFmt numFmtId="168" formatCode="#,##0.00000"/>
  </numFmts>
  <fonts count="47">
    <font>
      <sz val="11"/>
      <color theme="1"/>
      <name val="Calibri"/>
      <family val="2"/>
      <scheme val="minor"/>
    </font>
    <font>
      <sz val="10"/>
      <name val="Arial"/>
      <family val="2"/>
    </font>
    <font>
      <sz val="10"/>
      <name val="Arial Cyr"/>
      <family val="2"/>
    </font>
    <font>
      <sz val="14"/>
      <name val="Arial Cyr"/>
      <family val="2"/>
    </font>
    <font>
      <sz val="10"/>
      <name val="Times New Roman"/>
      <family val="1"/>
    </font>
    <font>
      <b/>
      <sz val="10"/>
      <name val="Times New Roman"/>
      <family val="1"/>
    </font>
    <font>
      <sz val="10"/>
      <color theme="1"/>
      <name val="Times New Roman"/>
      <family val="1"/>
    </font>
    <font>
      <b/>
      <i/>
      <sz val="10"/>
      <name val="Times New Roman"/>
      <family val="1"/>
    </font>
    <font>
      <sz val="9"/>
      <name val="Times New Roman"/>
      <family val="1"/>
    </font>
    <font>
      <b/>
      <i/>
      <sz val="14"/>
      <name val="Times New Roman"/>
      <family val="1"/>
    </font>
    <font>
      <i/>
      <sz val="12"/>
      <name val="Times New Roman"/>
      <family val="1"/>
    </font>
    <font>
      <b/>
      <sz val="12"/>
      <name val="Times New Roman"/>
      <family val="1"/>
    </font>
    <font>
      <b/>
      <sz val="11"/>
      <name val="Times New Roman"/>
      <family val="1"/>
    </font>
    <font>
      <b/>
      <sz val="10"/>
      <name val="Arial Cyr"/>
      <family val="2"/>
    </font>
    <font>
      <sz val="12"/>
      <name val="Times New Roman"/>
      <family val="1"/>
    </font>
    <font>
      <sz val="12"/>
      <name val="Calibri"/>
      <family val="2"/>
    </font>
    <font>
      <sz val="9"/>
      <name val="Arial"/>
      <family val="2"/>
    </font>
    <font>
      <sz val="9"/>
      <name val="Arial Cyr"/>
      <family val="2"/>
    </font>
    <font>
      <b/>
      <i/>
      <sz val="12"/>
      <name val="Times New Roman"/>
      <family val="1"/>
    </font>
    <font>
      <sz val="11"/>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2"/>
      <color indexed="8"/>
      <name val="Times New Roman"/>
      <family val="1"/>
    </font>
    <font>
      <b/>
      <sz val="10"/>
      <color indexed="8"/>
      <name val="Times New Roman"/>
      <family val="1"/>
    </font>
    <font>
      <sz val="11"/>
      <color theme="1"/>
      <name val="Times New Roman"/>
      <family val="1"/>
    </font>
    <font>
      <sz val="12"/>
      <color theme="1"/>
      <name val="Times New Roman"/>
      <family val="1"/>
    </font>
    <font>
      <b/>
      <sz val="12"/>
      <color theme="1"/>
      <name val="Times New Roman"/>
      <family val="1"/>
    </font>
    <font>
      <b/>
      <sz val="11"/>
      <color theme="1"/>
      <name val="Times New Roman"/>
      <family val="1"/>
    </font>
    <font>
      <b/>
      <sz val="7"/>
      <color theme="1"/>
      <name val="Times New Roman"/>
      <family val="1"/>
    </font>
    <font>
      <b/>
      <sz val="12"/>
      <color rgb="FF000000"/>
      <name val="Times New Roman"/>
      <family val="1"/>
    </font>
    <font>
      <sz val="7"/>
      <color theme="1"/>
      <name val="Times New Roman"/>
      <family val="1"/>
    </font>
    <font>
      <b/>
      <sz val="10"/>
      <color theme="1"/>
      <name val="Times New Roman"/>
      <family val="1"/>
    </font>
    <font>
      <sz val="10"/>
      <color rgb="FF000000"/>
      <name val="Times New Roman"/>
      <family val="1"/>
    </font>
    <font>
      <b/>
      <sz val="10"/>
      <color rgb="FF000000"/>
      <name val="Times New Roman"/>
      <family val="1"/>
    </font>
    <font>
      <b/>
      <sz val="9"/>
      <name val="Times New Roman"/>
      <family val="1"/>
    </font>
    <font>
      <sz val="9"/>
      <color theme="1"/>
      <name val="Times New Roman"/>
      <family val="1"/>
    </font>
    <font>
      <b/>
      <sz val="9"/>
      <color theme="1"/>
      <name val="Times New Roman"/>
      <family val="1"/>
    </font>
    <font>
      <b/>
      <sz val="8"/>
      <name val="Times New Roman"/>
      <family val="1"/>
    </font>
    <font>
      <sz val="8"/>
      <name val="Times New Roman"/>
      <family val="1"/>
    </font>
    <font>
      <b/>
      <sz val="8"/>
      <color rgb="FF000000"/>
      <name val="Times New Roman"/>
      <family val="1"/>
    </font>
    <font>
      <vertAlign val="superscript"/>
      <sz val="12"/>
      <name val="Times New Roman"/>
      <family val="1"/>
    </font>
    <font>
      <b/>
      <sz val="11"/>
      <color theme="1"/>
      <name val="Calibri"/>
      <family val="2"/>
      <scheme val="minor"/>
    </font>
    <font>
      <i/>
      <sz val="11"/>
      <color theme="1"/>
      <name val="Calibri"/>
      <family val="2"/>
      <scheme val="minor"/>
    </font>
    <font>
      <sz val="7"/>
      <name val="Times New Roman"/>
      <family val="1"/>
    </font>
    <font>
      <sz val="11"/>
      <color indexed="8"/>
      <name val="Times New Roman"/>
      <family val="1"/>
    </font>
  </fonts>
  <fills count="4">
    <fill>
      <patternFill/>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style="thin"/>
      <right style="thin"/>
      <top style="thin"/>
      <bottom style="thin"/>
    </border>
    <border>
      <left style="thin"/>
      <right style="thin"/>
      <top style="thin"/>
      <bottom/>
    </border>
    <border>
      <left style="medium"/>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medium"/>
      <right style="thin"/>
      <top/>
      <bottom/>
    </border>
    <border>
      <left style="thin"/>
      <right style="thin"/>
      <top/>
      <bottom/>
    </border>
    <border>
      <left style="medium"/>
      <right style="thin"/>
      <top/>
      <bottom style="thin"/>
    </border>
    <border>
      <left style="medium"/>
      <right style="thin"/>
      <top style="thin"/>
      <bottom/>
    </border>
    <border>
      <left style="thin"/>
      <right/>
      <top style="medium"/>
      <bottom style="medium"/>
    </border>
    <border>
      <left style="thin"/>
      <right style="thin"/>
      <top style="medium"/>
      <bottom style="thin"/>
    </border>
    <border>
      <left/>
      <right/>
      <top/>
      <bottom style="medium"/>
    </border>
    <border>
      <left/>
      <right/>
      <top/>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cellStyleXfs>
  <cellXfs count="297">
    <xf numFmtId="0" fontId="0" fillId="0" borderId="0" xfId="0"/>
    <xf numFmtId="0" fontId="0" fillId="0" borderId="0" xfId="0"/>
    <xf numFmtId="0" fontId="4" fillId="0" borderId="0" xfId="0" applyFont="1"/>
    <xf numFmtId="0" fontId="13" fillId="0" borderId="0" xfId="0" applyFont="1"/>
    <xf numFmtId="165" fontId="11" fillId="0" borderId="1" xfId="0" applyNumberFormat="1" applyFont="1" applyBorder="1" applyAlignment="1">
      <alignment horizontal="center" vertical="center"/>
    </xf>
    <xf numFmtId="0" fontId="11" fillId="0" borderId="1" xfId="0" applyFont="1" applyBorder="1" applyAlignment="1">
      <alignment vertical="justify"/>
    </xf>
    <xf numFmtId="0" fontId="11" fillId="0" borderId="1" xfId="0" applyFont="1" applyBorder="1"/>
    <xf numFmtId="164" fontId="11" fillId="0" borderId="1" xfId="0" applyNumberFormat="1" applyFont="1" applyBorder="1"/>
    <xf numFmtId="165" fontId="14" fillId="0" borderId="1" xfId="0" applyNumberFormat="1" applyFont="1" applyBorder="1" applyAlignment="1">
      <alignment horizontal="center" wrapText="1"/>
    </xf>
    <xf numFmtId="0" fontId="14" fillId="0" borderId="1" xfId="0" applyFont="1" applyBorder="1" applyAlignment="1">
      <alignment vertical="justify" wrapText="1"/>
    </xf>
    <xf numFmtId="0" fontId="14" fillId="0" borderId="1" xfId="0" applyFont="1" applyBorder="1" applyAlignment="1">
      <alignment wrapText="1"/>
    </xf>
    <xf numFmtId="164" fontId="14" fillId="0" borderId="1" xfId="0" applyNumberFormat="1" applyFont="1" applyBorder="1"/>
    <xf numFmtId="0" fontId="0" fillId="0" borderId="0" xfId="0" applyAlignment="1">
      <alignment wrapText="1"/>
    </xf>
    <xf numFmtId="165" fontId="14" fillId="0" borderId="1" xfId="0" applyNumberFormat="1" applyFont="1" applyBorder="1" applyAlignment="1">
      <alignment horizontal="center"/>
    </xf>
    <xf numFmtId="0" fontId="14" fillId="0" borderId="1" xfId="0" applyFont="1" applyBorder="1"/>
    <xf numFmtId="0" fontId="11"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0" fillId="0" borderId="0" xfId="0" applyBorder="1"/>
    <xf numFmtId="165" fontId="11" fillId="0" borderId="0" xfId="0" applyNumberFormat="1" applyFont="1" applyBorder="1" applyAlignment="1">
      <alignment horizontal="center" vertical="center"/>
    </xf>
    <xf numFmtId="0" fontId="11" fillId="0" borderId="0" xfId="0" applyFont="1" applyBorder="1" applyAlignment="1">
      <alignment vertical="justify"/>
    </xf>
    <xf numFmtId="164" fontId="11" fillId="0" borderId="0" xfId="0" applyNumberFormat="1" applyFont="1" applyFill="1" applyBorder="1"/>
    <xf numFmtId="0" fontId="11" fillId="0" borderId="0" xfId="0" applyFont="1" applyBorder="1"/>
    <xf numFmtId="164" fontId="11" fillId="0" borderId="0" xfId="0" applyNumberFormat="1" applyFont="1" applyBorder="1"/>
    <xf numFmtId="165" fontId="14" fillId="0" borderId="0" xfId="0" applyNumberFormat="1" applyFont="1" applyBorder="1" applyAlignment="1">
      <alignment horizontal="center" wrapText="1"/>
    </xf>
    <xf numFmtId="0" fontId="14" fillId="0" borderId="0" xfId="0" applyFont="1" applyBorder="1" applyAlignment="1">
      <alignment vertical="justify" wrapText="1"/>
    </xf>
    <xf numFmtId="0" fontId="14" fillId="0" borderId="0" xfId="0" applyFont="1" applyFill="1" applyBorder="1" applyAlignment="1">
      <alignment wrapText="1"/>
    </xf>
    <xf numFmtId="0" fontId="14" fillId="0" borderId="0" xfId="0" applyFont="1" applyBorder="1" applyAlignment="1">
      <alignment wrapText="1"/>
    </xf>
    <xf numFmtId="164" fontId="14" fillId="0" borderId="0" xfId="0" applyNumberFormat="1" applyFont="1" applyBorder="1"/>
    <xf numFmtId="165" fontId="14" fillId="0" borderId="0" xfId="0" applyNumberFormat="1" applyFont="1" applyBorder="1" applyAlignment="1">
      <alignment horizontal="center"/>
    </xf>
    <xf numFmtId="164" fontId="14" fillId="0" borderId="0" xfId="0" applyNumberFormat="1" applyFont="1" applyFill="1" applyBorder="1"/>
    <xf numFmtId="0" fontId="14" fillId="0" borderId="0" xfId="0" applyFont="1" applyBorder="1"/>
    <xf numFmtId="0" fontId="14" fillId="2" borderId="1" xfId="0" applyFont="1" applyFill="1" applyBorder="1"/>
    <xf numFmtId="165" fontId="11" fillId="0" borderId="1" xfId="0" applyNumberFormat="1" applyFont="1" applyBorder="1" applyAlignment="1">
      <alignment horizontal="center" vertical="top"/>
    </xf>
    <xf numFmtId="0" fontId="11" fillId="0" borderId="1" xfId="0" applyFont="1" applyBorder="1" applyAlignment="1">
      <alignment vertical="justify" wrapText="1"/>
    </xf>
    <xf numFmtId="0" fontId="11" fillId="0" borderId="1" xfId="0" applyFont="1" applyBorder="1" applyAlignment="1">
      <alignment vertical="top"/>
    </xf>
    <xf numFmtId="165" fontId="11" fillId="0" borderId="0" xfId="0" applyNumberFormat="1" applyFont="1" applyBorder="1" applyAlignment="1">
      <alignment horizontal="center" vertical="top"/>
    </xf>
    <xf numFmtId="0" fontId="11" fillId="0" borderId="0" xfId="0" applyFont="1" applyBorder="1" applyAlignment="1">
      <alignment vertical="justify" wrapText="1"/>
    </xf>
    <xf numFmtId="0" fontId="11" fillId="0" borderId="0" xfId="0" applyFont="1" applyFill="1" applyBorder="1" applyAlignment="1">
      <alignment vertical="top"/>
    </xf>
    <xf numFmtId="0" fontId="11" fillId="0" borderId="0" xfId="0" applyFont="1" applyBorder="1" applyAlignment="1">
      <alignment vertical="top"/>
    </xf>
    <xf numFmtId="0" fontId="14" fillId="0" borderId="0" xfId="0" applyFont="1" applyFill="1" applyBorder="1"/>
    <xf numFmtId="165" fontId="11" fillId="0" borderId="1" xfId="0" applyNumberFormat="1" applyFont="1" applyBorder="1" applyAlignment="1">
      <alignment horizontal="center"/>
    </xf>
    <xf numFmtId="0" fontId="14" fillId="0" borderId="1" xfId="0" applyFont="1" applyBorder="1" applyAlignment="1">
      <alignment vertical="justify"/>
    </xf>
    <xf numFmtId="165" fontId="11" fillId="0" borderId="0" xfId="0" applyNumberFormat="1" applyFont="1" applyBorder="1" applyAlignment="1">
      <alignment horizontal="center"/>
    </xf>
    <xf numFmtId="0" fontId="11" fillId="0" borderId="0" xfId="0" applyFont="1" applyFill="1" applyBorder="1"/>
    <xf numFmtId="0" fontId="14" fillId="0" borderId="1" xfId="0" applyFont="1" applyFill="1" applyBorder="1" applyAlignment="1">
      <alignment vertical="justify" wrapText="1"/>
    </xf>
    <xf numFmtId="0" fontId="14" fillId="0" borderId="0" xfId="0" applyFont="1" applyBorder="1" applyAlignment="1">
      <alignment vertical="justify"/>
    </xf>
    <xf numFmtId="0" fontId="16" fillId="0" borderId="0" xfId="0" applyFont="1"/>
    <xf numFmtId="0" fontId="14" fillId="0" borderId="0" xfId="0" applyFont="1" applyFill="1" applyBorder="1" applyAlignment="1">
      <alignment vertical="justify" wrapText="1"/>
    </xf>
    <xf numFmtId="0" fontId="16" fillId="0" borderId="0" xfId="0" applyFont="1" applyBorder="1"/>
    <xf numFmtId="165" fontId="14" fillId="0" borderId="1" xfId="0" applyNumberFormat="1" applyFont="1" applyBorder="1" applyAlignment="1">
      <alignment horizontal="center" vertical="center"/>
    </xf>
    <xf numFmtId="165" fontId="14" fillId="0" borderId="1" xfId="0" applyNumberFormat="1" applyFont="1" applyFill="1" applyBorder="1" applyAlignment="1">
      <alignment horizontal="center"/>
    </xf>
    <xf numFmtId="165" fontId="14" fillId="0" borderId="0" xfId="0" applyNumberFormat="1" applyFont="1" applyBorder="1" applyAlignment="1">
      <alignment horizontal="center" vertical="center"/>
    </xf>
    <xf numFmtId="165" fontId="14" fillId="0" borderId="0" xfId="0" applyNumberFormat="1" applyFont="1" applyFill="1" applyBorder="1" applyAlignment="1">
      <alignment horizontal="center"/>
    </xf>
    <xf numFmtId="165" fontId="11" fillId="0" borderId="1" xfId="0" applyNumberFormat="1" applyFont="1" applyFill="1" applyBorder="1" applyAlignment="1">
      <alignment horizontal="center"/>
    </xf>
    <xf numFmtId="0" fontId="11" fillId="0" borderId="1" xfId="0" applyFont="1" applyBorder="1" applyAlignment="1">
      <alignment horizontal="center"/>
    </xf>
    <xf numFmtId="0" fontId="14" fillId="0" borderId="1" xfId="0" applyFont="1" applyBorder="1" applyAlignment="1">
      <alignment horizontal="center"/>
    </xf>
    <xf numFmtId="165" fontId="11" fillId="0" borderId="0" xfId="0" applyNumberFormat="1" applyFont="1" applyFill="1" applyBorder="1" applyAlignment="1">
      <alignment horizontal="center"/>
    </xf>
    <xf numFmtId="0" fontId="17" fillId="0" borderId="0" xfId="0" applyFont="1"/>
    <xf numFmtId="0" fontId="11" fillId="0" borderId="0" xfId="0" applyFont="1" applyBorder="1" applyAlignment="1">
      <alignment horizontal="center"/>
    </xf>
    <xf numFmtId="0" fontId="17" fillId="0" borderId="0" xfId="0" applyFont="1" applyBorder="1"/>
    <xf numFmtId="0" fontId="14" fillId="0" borderId="0" xfId="0" applyFont="1" applyBorder="1" applyAlignment="1">
      <alignment horizontal="center"/>
    </xf>
    <xf numFmtId="0" fontId="14" fillId="0" borderId="1" xfId="0" applyFont="1" applyFill="1" applyBorder="1"/>
    <xf numFmtId="0" fontId="18" fillId="0" borderId="1" xfId="0" applyFont="1" applyFill="1" applyBorder="1" applyAlignment="1">
      <alignment vertical="justify"/>
    </xf>
    <xf numFmtId="0" fontId="11" fillId="0" borderId="1" xfId="0" applyFont="1" applyFill="1" applyBorder="1"/>
    <xf numFmtId="0" fontId="4" fillId="0" borderId="0" xfId="0" applyFont="1" applyFill="1"/>
    <xf numFmtId="0" fontId="0" fillId="0" borderId="0" xfId="0" applyFill="1"/>
    <xf numFmtId="0" fontId="4" fillId="0" borderId="0" xfId="0" applyFont="1" applyBorder="1"/>
    <xf numFmtId="0" fontId="11" fillId="0" borderId="0" xfId="0" applyFont="1" applyFill="1" applyBorder="1" applyAlignment="1">
      <alignment/>
    </xf>
    <xf numFmtId="0" fontId="19" fillId="0" borderId="0" xfId="20" applyNumberFormat="1" applyFont="1" applyFill="1" applyBorder="1" applyAlignment="1">
      <alignment vertical="top" wrapText="1"/>
      <protection/>
    </xf>
    <xf numFmtId="0" fontId="22" fillId="0" borderId="1" xfId="0" applyFont="1" applyFill="1" applyBorder="1" applyAlignment="1">
      <alignment horizontal="center" vertical="top" wrapText="1"/>
    </xf>
    <xf numFmtId="3" fontId="22" fillId="0" borderId="1" xfId="0" applyNumberFormat="1" applyFont="1" applyBorder="1" applyAlignment="1">
      <alignment horizontal="center" vertical="top" wrapText="1"/>
    </xf>
    <xf numFmtId="0" fontId="20" fillId="0" borderId="1" xfId="0" applyFont="1" applyFill="1" applyBorder="1" applyAlignment="1">
      <alignment horizontal="left" vertical="top" wrapText="1"/>
    </xf>
    <xf numFmtId="0" fontId="24" fillId="0" borderId="1" xfId="0" applyFont="1" applyFill="1" applyBorder="1" applyAlignment="1">
      <alignment horizontal="left" vertical="top" wrapText="1"/>
    </xf>
    <xf numFmtId="0" fontId="25" fillId="0" borderId="1" xfId="0" applyFont="1" applyFill="1" applyBorder="1" applyAlignment="1">
      <alignment horizontal="center" vertical="top" wrapText="1"/>
    </xf>
    <xf numFmtId="3" fontId="25" fillId="0" borderId="1" xfId="0" applyNumberFormat="1" applyFont="1" applyBorder="1" applyAlignment="1">
      <alignment horizontal="center" vertical="top" wrapText="1"/>
    </xf>
    <xf numFmtId="0" fontId="28" fillId="0" borderId="0" xfId="0" applyFont="1" applyAlignment="1">
      <alignment wrapText="1"/>
    </xf>
    <xf numFmtId="0" fontId="6" fillId="0" borderId="1" xfId="0" applyFont="1" applyFill="1" applyBorder="1" applyAlignment="1">
      <alignment horizontal="center" vertical="top" wrapText="1"/>
    </xf>
    <xf numFmtId="0" fontId="0" fillId="0" borderId="1" xfId="0" applyBorder="1"/>
    <xf numFmtId="0" fontId="6" fillId="0" borderId="1" xfId="0" applyFont="1" applyBorder="1" applyAlignment="1">
      <alignment horizontal="center" vertical="top" wrapText="1"/>
    </xf>
    <xf numFmtId="0" fontId="29" fillId="0" borderId="1" xfId="0" applyFont="1" applyBorder="1" applyAlignment="1">
      <alignment horizontal="center" vertical="top" wrapText="1"/>
    </xf>
    <xf numFmtId="0" fontId="29" fillId="0" borderId="1" xfId="0" applyFont="1" applyBorder="1" applyAlignment="1">
      <alignment horizontal="center" wrapText="1"/>
    </xf>
    <xf numFmtId="0" fontId="30" fillId="0" borderId="1" xfId="0" applyFont="1" applyBorder="1" applyAlignment="1">
      <alignment horizontal="left" vertical="top" wrapText="1" indent="2"/>
    </xf>
    <xf numFmtId="0" fontId="28" fillId="0" borderId="1" xfId="0" applyFont="1" applyBorder="1" applyAlignment="1">
      <alignment wrapText="1"/>
    </xf>
    <xf numFmtId="0" fontId="28" fillId="0" borderId="1" xfId="0" applyFont="1" applyBorder="1" applyAlignment="1">
      <alignment horizontal="center" vertical="top"/>
    </xf>
    <xf numFmtId="0" fontId="32" fillId="0" borderId="1" xfId="0" applyFont="1" applyBorder="1" applyAlignment="1">
      <alignment horizontal="left" vertical="top" wrapText="1" indent="2"/>
    </xf>
    <xf numFmtId="0" fontId="27" fillId="0" borderId="1" xfId="0" applyFont="1" applyBorder="1" applyAlignment="1">
      <alignment wrapText="1"/>
    </xf>
    <xf numFmtId="0" fontId="27" fillId="0" borderId="1" xfId="0" applyFont="1" applyBorder="1" applyAlignment="1">
      <alignment horizontal="center" vertical="top"/>
    </xf>
    <xf numFmtId="0" fontId="27" fillId="0" borderId="1" xfId="0" applyFont="1" applyBorder="1" applyAlignment="1">
      <alignment vertical="top"/>
    </xf>
    <xf numFmtId="0" fontId="27" fillId="0" borderId="1" xfId="0" applyFont="1" applyBorder="1" applyAlignment="1">
      <alignment vertical="top" wrapText="1"/>
    </xf>
    <xf numFmtId="167" fontId="27" fillId="0" borderId="2" xfId="0" applyNumberFormat="1" applyFont="1" applyBorder="1" applyAlignment="1">
      <alignment horizontal="center" vertical="top"/>
    </xf>
    <xf numFmtId="167" fontId="27" fillId="0" borderId="1" xfId="0" applyNumberFormat="1" applyFont="1" applyBorder="1" applyAlignment="1">
      <alignment horizontal="center" vertical="top"/>
    </xf>
    <xf numFmtId="0" fontId="11" fillId="0" borderId="1" xfId="0" applyFont="1" applyBorder="1" applyAlignment="1">
      <alignment horizontal="center" vertical="top" wrapText="1"/>
    </xf>
    <xf numFmtId="0" fontId="11" fillId="0" borderId="1" xfId="0" applyFont="1" applyFill="1" applyBorder="1" applyAlignment="1">
      <alignment horizontal="center" vertical="top" wrapText="1"/>
    </xf>
    <xf numFmtId="0" fontId="12" fillId="0" borderId="1" xfId="0" applyFont="1" applyBorder="1" applyAlignment="1">
      <alignment horizontal="center" vertical="top" wrapText="1"/>
    </xf>
    <xf numFmtId="164" fontId="11" fillId="0" borderId="1" xfId="0" applyNumberFormat="1" applyFont="1" applyBorder="1" applyAlignment="1">
      <alignment vertical="top"/>
    </xf>
    <xf numFmtId="166" fontId="19" fillId="0" borderId="1" xfId="0" applyNumberFormat="1" applyFont="1" applyFill="1" applyBorder="1" applyAlignment="1">
      <alignment horizontal="right"/>
    </xf>
    <xf numFmtId="4" fontId="11" fillId="0" borderId="1" xfId="0" applyNumberFormat="1" applyFont="1" applyFill="1" applyBorder="1"/>
    <xf numFmtId="4" fontId="11" fillId="0" borderId="1" xfId="0" applyNumberFormat="1" applyFont="1" applyBorder="1"/>
    <xf numFmtId="4" fontId="14" fillId="0" borderId="1" xfId="0" applyNumberFormat="1" applyFont="1" applyFill="1" applyBorder="1" applyAlignment="1">
      <alignment wrapText="1"/>
    </xf>
    <xf numFmtId="4" fontId="14" fillId="0" borderId="1" xfId="0" applyNumberFormat="1" applyFont="1" applyBorder="1" applyAlignment="1">
      <alignment wrapText="1"/>
    </xf>
    <xf numFmtId="4" fontId="14" fillId="0" borderId="1" xfId="0" applyNumberFormat="1" applyFont="1" applyFill="1" applyBorder="1"/>
    <xf numFmtId="4" fontId="14" fillId="0" borderId="1" xfId="0" applyNumberFormat="1" applyFont="1" applyBorder="1"/>
    <xf numFmtId="4" fontId="14" fillId="2" borderId="1" xfId="0" applyNumberFormat="1" applyFont="1" applyFill="1" applyBorder="1"/>
    <xf numFmtId="4" fontId="11" fillId="0" borderId="1" xfId="0" applyNumberFormat="1" applyFont="1" applyFill="1" applyBorder="1" applyAlignment="1">
      <alignment vertical="top"/>
    </xf>
    <xf numFmtId="4" fontId="11" fillId="0" borderId="1" xfId="0" applyNumberFormat="1" applyFont="1" applyBorder="1" applyAlignment="1">
      <alignment vertical="top"/>
    </xf>
    <xf numFmtId="4" fontId="31" fillId="0" borderId="1" xfId="0" applyNumberFormat="1" applyFont="1" applyBorder="1" applyAlignment="1">
      <alignment horizontal="right" vertical="top" wrapText="1"/>
    </xf>
    <xf numFmtId="4" fontId="27" fillId="0" borderId="1" xfId="0" applyNumberFormat="1" applyFont="1" applyBorder="1" applyAlignment="1">
      <alignment horizontal="right" vertical="top" wrapText="1"/>
    </xf>
    <xf numFmtId="4" fontId="27" fillId="0" borderId="1" xfId="0" applyNumberFormat="1" applyFont="1" applyBorder="1" applyAlignment="1">
      <alignment vertical="top"/>
    </xf>
    <xf numFmtId="4" fontId="27" fillId="0" borderId="2" xfId="0" applyNumberFormat="1" applyFont="1" applyBorder="1" applyAlignment="1">
      <alignment horizontal="right" vertical="top"/>
    </xf>
    <xf numFmtId="4" fontId="27" fillId="0" borderId="1" xfId="0" applyNumberFormat="1" applyFont="1" applyFill="1" applyBorder="1" applyAlignment="1">
      <alignment vertical="top"/>
    </xf>
    <xf numFmtId="164" fontId="14" fillId="0" borderId="1" xfId="0" applyNumberFormat="1" applyFont="1" applyFill="1" applyBorder="1"/>
    <xf numFmtId="0" fontId="4" fillId="0" borderId="1" xfId="22" applyFont="1" applyFill="1" applyBorder="1" applyAlignment="1">
      <alignment horizontal="justify" vertical="top"/>
      <protection/>
    </xf>
    <xf numFmtId="0" fontId="4" fillId="0" borderId="1" xfId="22" applyFont="1" applyFill="1" applyBorder="1" applyAlignment="1">
      <alignment horizontal="justify" vertical="top" wrapText="1"/>
      <protection/>
    </xf>
    <xf numFmtId="0" fontId="4" fillId="0" borderId="1" xfId="20" applyFont="1" applyFill="1" applyBorder="1" applyAlignment="1">
      <alignment horizontal="justify" vertical="top"/>
      <protection/>
    </xf>
    <xf numFmtId="0" fontId="7" fillId="0" borderId="1" xfId="22" applyFont="1" applyFill="1" applyBorder="1" applyAlignment="1">
      <alignment horizontal="justify" vertical="top"/>
      <protection/>
    </xf>
    <xf numFmtId="0" fontId="6" fillId="0" borderId="1" xfId="0" applyNumberFormat="1" applyFont="1" applyFill="1" applyBorder="1" applyAlignment="1">
      <alignment horizontal="justify" vertical="top"/>
    </xf>
    <xf numFmtId="2" fontId="4" fillId="0" borderId="1" xfId="22" applyNumberFormat="1" applyFont="1" applyFill="1" applyBorder="1" applyAlignment="1">
      <alignment horizontal="center"/>
      <protection/>
    </xf>
    <xf numFmtId="2" fontId="4" fillId="0" borderId="1" xfId="22" applyNumberFormat="1" applyFont="1" applyFill="1" applyBorder="1" applyAlignment="1">
      <alignment horizontal="center" wrapText="1"/>
      <protection/>
    </xf>
    <xf numFmtId="166" fontId="14" fillId="0" borderId="1" xfId="0" applyNumberFormat="1" applyFont="1" applyFill="1" applyBorder="1" applyAlignment="1">
      <alignment horizontal="right" vertical="top"/>
    </xf>
    <xf numFmtId="0" fontId="4" fillId="0" borderId="1" xfId="22" applyNumberFormat="1" applyFont="1" applyFill="1" applyBorder="1" applyAlignment="1">
      <alignment horizontal="justify" vertical="top"/>
      <protection/>
    </xf>
    <xf numFmtId="2" fontId="5" fillId="0" borderId="1" xfId="22" applyNumberFormat="1" applyFont="1" applyFill="1" applyBorder="1" applyAlignment="1">
      <alignment horizontal="right"/>
      <protection/>
    </xf>
    <xf numFmtId="2" fontId="4" fillId="0" borderId="1" xfId="22" applyNumberFormat="1" applyFont="1" applyFill="1" applyBorder="1" applyAlignment="1">
      <alignment horizontal="right"/>
      <protection/>
    </xf>
    <xf numFmtId="4" fontId="34" fillId="0" borderId="1" xfId="0" applyNumberFormat="1" applyFont="1" applyFill="1" applyBorder="1" applyAlignment="1">
      <alignment horizontal="right" shrinkToFit="1"/>
    </xf>
    <xf numFmtId="2" fontId="6" fillId="0" borderId="1" xfId="0" applyNumberFormat="1" applyFont="1" applyFill="1" applyBorder="1" applyAlignment="1">
      <alignment horizontal="right"/>
    </xf>
    <xf numFmtId="0" fontId="6" fillId="0" borderId="1" xfId="0" applyFont="1" applyFill="1" applyBorder="1" applyAlignment="1">
      <alignment horizontal="right"/>
    </xf>
    <xf numFmtId="4" fontId="4" fillId="0" borderId="1" xfId="22" applyNumberFormat="1" applyFont="1" applyFill="1" applyBorder="1" applyAlignment="1">
      <alignment horizontal="right"/>
      <protection/>
    </xf>
    <xf numFmtId="164" fontId="6" fillId="0" borderId="1" xfId="0" applyNumberFormat="1" applyFont="1" applyFill="1" applyBorder="1" applyAlignment="1">
      <alignment horizontal="right"/>
    </xf>
    <xf numFmtId="2" fontId="6" fillId="0" borderId="1" xfId="0" applyNumberFormat="1" applyFont="1" applyFill="1" applyBorder="1" applyAlignment="1">
      <alignment/>
    </xf>
    <xf numFmtId="2" fontId="4" fillId="0" borderId="1" xfId="0" applyNumberFormat="1" applyFont="1" applyFill="1" applyBorder="1" applyAlignment="1">
      <alignment/>
    </xf>
    <xf numFmtId="2" fontId="7" fillId="0" borderId="1" xfId="22" applyNumberFormat="1" applyFont="1" applyFill="1" applyBorder="1" applyAlignment="1">
      <alignment horizontal="right" wrapText="1"/>
      <protection/>
    </xf>
    <xf numFmtId="2" fontId="4" fillId="0" borderId="1" xfId="22" applyNumberFormat="1" applyFont="1" applyFill="1" applyBorder="1" applyAlignment="1">
      <alignment wrapText="1"/>
      <protection/>
    </xf>
    <xf numFmtId="0" fontId="4" fillId="0" borderId="1" xfId="0" applyNumberFormat="1" applyFont="1" applyFill="1" applyBorder="1" applyAlignment="1">
      <alignment vertical="top" wrapText="1"/>
    </xf>
    <xf numFmtId="49" fontId="4" fillId="0" borderId="1" xfId="0" applyNumberFormat="1" applyFont="1" applyFill="1" applyBorder="1" applyAlignment="1">
      <alignment vertical="top" wrapText="1"/>
    </xf>
    <xf numFmtId="0" fontId="4" fillId="0" borderId="1" xfId="22" applyFont="1" applyFill="1" applyBorder="1" applyAlignment="1">
      <alignment vertical="top" wrapText="1"/>
      <protection/>
    </xf>
    <xf numFmtId="0" fontId="20" fillId="0" borderId="1" xfId="0" applyFont="1" applyFill="1" applyBorder="1" applyAlignment="1">
      <alignment horizontal="justify" vertical="top"/>
    </xf>
    <xf numFmtId="0" fontId="0" fillId="0" borderId="0" xfId="0" applyFont="1" applyFill="1"/>
    <xf numFmtId="0" fontId="0" fillId="3" borderId="0" xfId="0" applyFill="1"/>
    <xf numFmtId="0" fontId="8" fillId="0" borderId="3" xfId="22" applyFont="1" applyFill="1" applyBorder="1" applyAlignment="1">
      <alignment horizontal="justify" vertical="top"/>
      <protection/>
    </xf>
    <xf numFmtId="0" fontId="8" fillId="0" borderId="3" xfId="20" applyFont="1" applyFill="1" applyBorder="1" applyAlignment="1">
      <alignment horizontal="justify" vertical="top"/>
      <protection/>
    </xf>
    <xf numFmtId="0" fontId="37" fillId="0" borderId="3" xfId="0" applyFont="1" applyFill="1" applyBorder="1" applyAlignment="1">
      <alignment vertical="top" wrapText="1"/>
    </xf>
    <xf numFmtId="0" fontId="8" fillId="0" borderId="3" xfId="22" applyFont="1" applyFill="1" applyBorder="1" applyAlignment="1">
      <alignment horizontal="justify" vertical="top" wrapText="1"/>
      <protection/>
    </xf>
    <xf numFmtId="0" fontId="44" fillId="3" borderId="0" xfId="0" applyFont="1" applyFill="1"/>
    <xf numFmtId="0" fontId="43" fillId="3" borderId="0" xfId="0" applyFont="1" applyFill="1"/>
    <xf numFmtId="0" fontId="8" fillId="0" borderId="3" xfId="22" applyFont="1" applyFill="1" applyBorder="1" applyAlignment="1">
      <alignment vertical="top"/>
      <protection/>
    </xf>
    <xf numFmtId="0" fontId="36" fillId="0" borderId="3" xfId="22" applyFont="1" applyFill="1" applyBorder="1" applyAlignment="1">
      <alignment vertical="top"/>
      <protection/>
    </xf>
    <xf numFmtId="0" fontId="4" fillId="0" borderId="3" xfId="22" applyFont="1" applyFill="1" applyBorder="1" applyAlignment="1">
      <alignment vertical="top"/>
      <protection/>
    </xf>
    <xf numFmtId="0" fontId="4" fillId="3" borderId="1" xfId="22" applyFont="1" applyFill="1" applyBorder="1" applyAlignment="1">
      <alignment horizontal="justify" vertical="top"/>
      <protection/>
    </xf>
    <xf numFmtId="0" fontId="4" fillId="3" borderId="1" xfId="22" applyFont="1" applyFill="1" applyBorder="1" applyAlignment="1">
      <alignment vertical="top"/>
      <protection/>
    </xf>
    <xf numFmtId="0" fontId="4" fillId="0" borderId="3" xfId="22" applyFont="1" applyFill="1" applyBorder="1" applyAlignment="1">
      <alignment horizontal="left" vertical="center" wrapText="1"/>
      <protection/>
    </xf>
    <xf numFmtId="0" fontId="4" fillId="0" borderId="3" xfId="22" applyFont="1" applyFill="1" applyBorder="1" applyAlignment="1">
      <alignment horizontal="left" vertical="center"/>
      <protection/>
    </xf>
    <xf numFmtId="0" fontId="20" fillId="0" borderId="1" xfId="0" applyFont="1" applyFill="1" applyBorder="1" applyAlignment="1">
      <alignment vertical="top" wrapText="1"/>
    </xf>
    <xf numFmtId="2" fontId="5" fillId="0" borderId="4" xfId="22" applyNumberFormat="1" applyFont="1" applyFill="1" applyBorder="1" applyAlignment="1">
      <alignment horizontal="right"/>
      <protection/>
    </xf>
    <xf numFmtId="0" fontId="29" fillId="0" borderId="1" xfId="0" applyFont="1" applyFill="1" applyBorder="1" applyAlignment="1">
      <alignment horizontal="center" vertical="top" wrapText="1"/>
    </xf>
    <xf numFmtId="4" fontId="31" fillId="0" borderId="1" xfId="0" applyNumberFormat="1" applyFont="1" applyFill="1" applyBorder="1" applyAlignment="1">
      <alignment horizontal="right" vertical="top" wrapText="1"/>
    </xf>
    <xf numFmtId="4" fontId="27" fillId="0" borderId="1" xfId="0" applyNumberFormat="1" applyFont="1" applyFill="1" applyBorder="1" applyAlignment="1">
      <alignment horizontal="right" vertical="top" wrapText="1"/>
    </xf>
    <xf numFmtId="0" fontId="8" fillId="0" borderId="5" xfId="20" applyFont="1" applyFill="1" applyBorder="1" applyAlignment="1">
      <alignment vertical="top" wrapText="1"/>
      <protection/>
    </xf>
    <xf numFmtId="0" fontId="8" fillId="0" borderId="6" xfId="20" applyFont="1" applyFill="1" applyBorder="1" applyAlignment="1">
      <alignment vertical="top"/>
      <protection/>
    </xf>
    <xf numFmtId="0" fontId="8" fillId="0" borderId="6" xfId="20" applyFont="1" applyFill="1" applyBorder="1" applyAlignment="1">
      <alignment horizontal="center" vertical="top" wrapText="1"/>
      <protection/>
    </xf>
    <xf numFmtId="168" fontId="8" fillId="0" borderId="6" xfId="20" applyNumberFormat="1" applyFont="1" applyFill="1" applyBorder="1" applyAlignment="1">
      <alignment horizontal="center" vertical="top" wrapText="1"/>
      <protection/>
    </xf>
    <xf numFmtId="0" fontId="45" fillId="0" borderId="6" xfId="20" applyFont="1" applyFill="1" applyBorder="1" applyAlignment="1">
      <alignment horizontal="center" vertical="top" wrapText="1"/>
      <protection/>
    </xf>
    <xf numFmtId="0" fontId="36" fillId="0" borderId="7" xfId="20" applyFont="1" applyFill="1" applyBorder="1" applyAlignment="1">
      <alignment horizontal="center" vertical="top"/>
      <protection/>
    </xf>
    <xf numFmtId="0" fontId="5" fillId="0" borderId="8" xfId="20" applyFont="1" applyFill="1" applyBorder="1" applyAlignment="1">
      <alignment horizontal="center" vertical="top"/>
      <protection/>
    </xf>
    <xf numFmtId="0" fontId="5" fillId="0" borderId="8" xfId="20" applyFont="1" applyFill="1" applyBorder="1" applyAlignment="1">
      <alignment horizontal="center" vertical="top" wrapText="1"/>
      <protection/>
    </xf>
    <xf numFmtId="0" fontId="5" fillId="0" borderId="8" xfId="20" applyNumberFormat="1" applyFont="1" applyFill="1" applyBorder="1" applyAlignment="1">
      <alignment horizontal="center"/>
      <protection/>
    </xf>
    <xf numFmtId="0" fontId="5" fillId="0" borderId="8" xfId="20" applyFont="1" applyFill="1" applyBorder="1" applyAlignment="1">
      <alignment horizontal="center"/>
      <protection/>
    </xf>
    <xf numFmtId="0" fontId="36" fillId="0" borderId="5" xfId="22" applyFont="1" applyFill="1" applyBorder="1" applyAlignment="1">
      <alignment horizontal="justify" vertical="top"/>
      <protection/>
    </xf>
    <xf numFmtId="0" fontId="5" fillId="0" borderId="6" xfId="22" applyFont="1" applyFill="1" applyBorder="1" applyAlignment="1">
      <alignment vertical="top" wrapText="1"/>
      <protection/>
    </xf>
    <xf numFmtId="2" fontId="5" fillId="0" borderId="6" xfId="22" applyNumberFormat="1" applyFont="1" applyFill="1" applyBorder="1" applyAlignment="1">
      <alignment horizontal="right"/>
      <protection/>
    </xf>
    <xf numFmtId="2" fontId="33" fillId="0" borderId="6" xfId="0" applyNumberFormat="1" applyFont="1" applyFill="1" applyBorder="1" applyAlignment="1">
      <alignment horizontal="right"/>
    </xf>
    <xf numFmtId="0" fontId="36" fillId="0" borderId="5" xfId="22" applyFont="1" applyFill="1" applyBorder="1" applyAlignment="1">
      <alignment horizontal="justify"/>
      <protection/>
    </xf>
    <xf numFmtId="0" fontId="8" fillId="0" borderId="9" xfId="22" applyFont="1" applyFill="1" applyBorder="1" applyAlignment="1">
      <alignment horizontal="justify" vertical="top"/>
      <protection/>
    </xf>
    <xf numFmtId="0" fontId="4" fillId="0" borderId="4" xfId="22" applyFont="1" applyFill="1" applyBorder="1" applyAlignment="1">
      <alignment horizontal="justify" vertical="top" wrapText="1"/>
      <protection/>
    </xf>
    <xf numFmtId="2" fontId="4" fillId="0" borderId="4" xfId="22" applyNumberFormat="1" applyFont="1" applyFill="1" applyBorder="1" applyAlignment="1">
      <alignment horizontal="right"/>
      <protection/>
    </xf>
    <xf numFmtId="4" fontId="34" fillId="0" borderId="4" xfId="0" applyNumberFormat="1" applyFont="1" applyFill="1" applyBorder="1" applyAlignment="1">
      <alignment horizontal="right" shrinkToFit="1"/>
    </xf>
    <xf numFmtId="0" fontId="8" fillId="0" borderId="10" xfId="22" applyFont="1" applyFill="1" applyBorder="1" applyAlignment="1">
      <alignment horizontal="justify" vertical="top"/>
      <protection/>
    </xf>
    <xf numFmtId="0" fontId="4" fillId="0" borderId="2" xfId="22" applyFont="1" applyFill="1" applyBorder="1" applyAlignment="1">
      <alignment horizontal="justify" vertical="top" wrapText="1"/>
      <protection/>
    </xf>
    <xf numFmtId="2" fontId="4" fillId="0" borderId="2" xfId="22" applyNumberFormat="1" applyFont="1" applyFill="1" applyBorder="1" applyAlignment="1">
      <alignment horizontal="right"/>
      <protection/>
    </xf>
    <xf numFmtId="4" fontId="34" fillId="0" borderId="2" xfId="0" applyNumberFormat="1" applyFont="1" applyFill="1" applyBorder="1" applyAlignment="1">
      <alignment horizontal="right" shrinkToFit="1"/>
    </xf>
    <xf numFmtId="0" fontId="5" fillId="0" borderId="6" xfId="22" applyFont="1" applyFill="1" applyBorder="1" applyAlignment="1">
      <alignment horizontal="justify" vertical="top" wrapText="1"/>
      <protection/>
    </xf>
    <xf numFmtId="0" fontId="8" fillId="0" borderId="9" xfId="20" applyFont="1" applyFill="1" applyBorder="1" applyAlignment="1">
      <alignment horizontal="justify" vertical="top"/>
      <protection/>
    </xf>
    <xf numFmtId="0" fontId="4" fillId="0" borderId="4" xfId="20" applyFont="1" applyFill="1" applyBorder="1" applyAlignment="1">
      <alignment horizontal="justify" vertical="top"/>
      <protection/>
    </xf>
    <xf numFmtId="0" fontId="8" fillId="0" borderId="10" xfId="20" applyFont="1" applyFill="1" applyBorder="1" applyAlignment="1">
      <alignment horizontal="justify" vertical="top"/>
      <protection/>
    </xf>
    <xf numFmtId="0" fontId="4" fillId="0" borderId="2" xfId="20" applyFont="1" applyFill="1" applyBorder="1" applyAlignment="1">
      <alignment horizontal="justify" vertical="top"/>
      <protection/>
    </xf>
    <xf numFmtId="2" fontId="5" fillId="0" borderId="6" xfId="22" applyNumberFormat="1" applyFont="1" applyFill="1" applyBorder="1" applyAlignment="1">
      <alignment horizontal="right" wrapText="1"/>
      <protection/>
    </xf>
    <xf numFmtId="0" fontId="6" fillId="0" borderId="2" xfId="0" applyFont="1" applyFill="1" applyBorder="1" applyAlignment="1">
      <alignment horizontal="right"/>
    </xf>
    <xf numFmtId="2" fontId="6" fillId="0" borderId="2" xfId="0" applyNumberFormat="1" applyFont="1" applyFill="1" applyBorder="1" applyAlignment="1">
      <alignment horizontal="right"/>
    </xf>
    <xf numFmtId="0" fontId="8" fillId="0" borderId="7" xfId="22" applyFont="1" applyFill="1" applyBorder="1" applyAlignment="1">
      <alignment horizontal="justify" vertical="top"/>
      <protection/>
    </xf>
    <xf numFmtId="0" fontId="4" fillId="0" borderId="8" xfId="22" applyFont="1" applyFill="1" applyBorder="1" applyAlignment="1">
      <alignment horizontal="justify" vertical="top" wrapText="1"/>
      <protection/>
    </xf>
    <xf numFmtId="2" fontId="4" fillId="0" borderId="8" xfId="22" applyNumberFormat="1" applyFont="1" applyFill="1" applyBorder="1" applyAlignment="1">
      <alignment horizontal="right"/>
      <protection/>
    </xf>
    <xf numFmtId="4" fontId="34" fillId="0" borderId="8" xfId="0" applyNumberFormat="1" applyFont="1" applyFill="1" applyBorder="1" applyAlignment="1">
      <alignment horizontal="right" shrinkToFit="1"/>
    </xf>
    <xf numFmtId="2" fontId="5" fillId="0" borderId="11" xfId="22" applyNumberFormat="1" applyFont="1" applyFill="1" applyBorder="1" applyAlignment="1">
      <alignment horizontal="right"/>
      <protection/>
    </xf>
    <xf numFmtId="2" fontId="5" fillId="0" borderId="5" xfId="22" applyNumberFormat="1" applyFont="1" applyFill="1" applyBorder="1" applyAlignment="1">
      <alignment horizontal="right"/>
      <protection/>
    </xf>
    <xf numFmtId="0" fontId="36" fillId="0" borderId="5" xfId="22" applyFont="1" applyFill="1" applyBorder="1" applyAlignment="1">
      <alignment horizontal="justify" vertical="top" wrapText="1"/>
      <protection/>
    </xf>
    <xf numFmtId="0" fontId="39" fillId="0" borderId="6" xfId="22" applyFont="1" applyFill="1" applyBorder="1" applyAlignment="1">
      <alignment horizontal="justify" vertical="top" wrapText="1"/>
      <protection/>
    </xf>
    <xf numFmtId="2" fontId="4" fillId="0" borderId="6" xfId="22" applyNumberFormat="1" applyFont="1" applyFill="1" applyBorder="1" applyAlignment="1">
      <alignment horizontal="right"/>
      <protection/>
    </xf>
    <xf numFmtId="0" fontId="8" fillId="0" borderId="7" xfId="22" applyFont="1" applyFill="1" applyBorder="1" applyAlignment="1">
      <alignment horizontal="justify" vertical="top" wrapText="1"/>
      <protection/>
    </xf>
    <xf numFmtId="0" fontId="6" fillId="0" borderId="8" xfId="0" applyFont="1" applyFill="1" applyBorder="1" applyAlignment="1">
      <alignment horizontal="right"/>
    </xf>
    <xf numFmtId="0" fontId="36" fillId="0" borderId="7" xfId="22" applyFont="1" applyFill="1" applyBorder="1" applyAlignment="1">
      <alignment horizontal="justify" vertical="top"/>
      <protection/>
    </xf>
    <xf numFmtId="0" fontId="5" fillId="0" borderId="8" xfId="22" applyFont="1" applyFill="1" applyBorder="1" applyAlignment="1">
      <alignment vertical="top" wrapText="1"/>
      <protection/>
    </xf>
    <xf numFmtId="2" fontId="5" fillId="0" borderId="8" xfId="22" applyNumberFormat="1" applyFont="1" applyFill="1" applyBorder="1" applyAlignment="1">
      <alignment horizontal="right"/>
      <protection/>
    </xf>
    <xf numFmtId="0" fontId="41" fillId="0" borderId="6" xfId="0" applyFont="1" applyFill="1" applyBorder="1" applyAlignment="1">
      <alignment vertical="top" wrapText="1"/>
    </xf>
    <xf numFmtId="0" fontId="4" fillId="0" borderId="4" xfId="0" applyNumberFormat="1" applyFont="1" applyFill="1" applyBorder="1" applyAlignment="1">
      <alignment vertical="top" wrapText="1"/>
    </xf>
    <xf numFmtId="0" fontId="4" fillId="0" borderId="2" xfId="0" applyNumberFormat="1" applyFont="1" applyFill="1" applyBorder="1" applyAlignment="1">
      <alignment vertical="top" wrapText="1"/>
    </xf>
    <xf numFmtId="0" fontId="5" fillId="0" borderId="6" xfId="0" applyNumberFormat="1" applyFont="1" applyFill="1" applyBorder="1" applyAlignment="1">
      <alignment vertical="top" wrapText="1"/>
    </xf>
    <xf numFmtId="0" fontId="35" fillId="0" borderId="6" xfId="0" applyFont="1" applyFill="1" applyBorder="1" applyAlignment="1">
      <alignment vertical="top" wrapText="1"/>
    </xf>
    <xf numFmtId="0" fontId="8" fillId="0" borderId="5" xfId="22" applyFont="1" applyFill="1" applyBorder="1" applyAlignment="1">
      <alignment horizontal="justify" vertical="top"/>
      <protection/>
    </xf>
    <xf numFmtId="0" fontId="4" fillId="0" borderId="6" xfId="0" applyNumberFormat="1" applyFont="1" applyFill="1" applyBorder="1" applyAlignment="1">
      <alignment vertical="top" wrapText="1"/>
    </xf>
    <xf numFmtId="0" fontId="33" fillId="0" borderId="6" xfId="0" applyFont="1" applyFill="1" applyBorder="1" applyAlignment="1">
      <alignment horizontal="right"/>
    </xf>
    <xf numFmtId="4" fontId="4" fillId="0" borderId="4" xfId="22" applyNumberFormat="1" applyFont="1" applyFill="1" applyBorder="1" applyAlignment="1">
      <alignment horizontal="right"/>
      <protection/>
    </xf>
    <xf numFmtId="0" fontId="6" fillId="0" borderId="4" xfId="0" applyFont="1" applyFill="1" applyBorder="1" applyAlignment="1">
      <alignment horizontal="right"/>
    </xf>
    <xf numFmtId="4" fontId="4" fillId="0" borderId="2" xfId="22" applyNumberFormat="1" applyFont="1" applyFill="1" applyBorder="1" applyAlignment="1">
      <alignment horizontal="right"/>
      <protection/>
    </xf>
    <xf numFmtId="0" fontId="5" fillId="0" borderId="8" xfId="22" applyFont="1" applyFill="1" applyBorder="1" applyAlignment="1">
      <alignment horizontal="justify" vertical="top" wrapText="1"/>
      <protection/>
    </xf>
    <xf numFmtId="2" fontId="6" fillId="0" borderId="4" xfId="0" applyNumberFormat="1" applyFont="1" applyFill="1" applyBorder="1" applyAlignment="1">
      <alignment horizontal="right"/>
    </xf>
    <xf numFmtId="0" fontId="38" fillId="0" borderId="5" xfId="0" applyFont="1" applyFill="1" applyBorder="1" applyAlignment="1">
      <alignment horizontal="left" vertical="top" wrapText="1"/>
    </xf>
    <xf numFmtId="0" fontId="33" fillId="0" borderId="6" xfId="0" applyFont="1" applyFill="1" applyBorder="1" applyAlignment="1">
      <alignment horizontal="justify" vertical="top" wrapText="1"/>
    </xf>
    <xf numFmtId="49" fontId="4" fillId="0" borderId="4" xfId="0" applyNumberFormat="1" applyFont="1" applyFill="1" applyBorder="1" applyAlignment="1">
      <alignment vertical="top" wrapText="1"/>
    </xf>
    <xf numFmtId="49" fontId="4" fillId="0" borderId="2" xfId="0" applyNumberFormat="1" applyFont="1" applyFill="1" applyBorder="1" applyAlignment="1">
      <alignment vertical="top" wrapText="1"/>
    </xf>
    <xf numFmtId="0" fontId="36" fillId="0" borderId="5" xfId="22" applyFont="1" applyFill="1" applyBorder="1" applyAlignment="1">
      <alignment horizontal="center" vertical="center"/>
      <protection/>
    </xf>
    <xf numFmtId="49" fontId="36" fillId="0" borderId="6" xfId="0" applyNumberFormat="1" applyFont="1" applyFill="1" applyBorder="1" applyAlignment="1">
      <alignment vertical="top" wrapText="1"/>
    </xf>
    <xf numFmtId="0" fontId="8" fillId="0" borderId="7" xfId="22" applyFont="1" applyFill="1" applyBorder="1" applyAlignment="1">
      <alignment horizontal="center" vertical="center"/>
      <protection/>
    </xf>
    <xf numFmtId="49" fontId="8" fillId="0" borderId="8" xfId="0" applyNumberFormat="1" applyFont="1" applyFill="1" applyBorder="1" applyAlignment="1">
      <alignment vertical="top" wrapText="1"/>
    </xf>
    <xf numFmtId="2" fontId="6" fillId="0" borderId="8" xfId="0" applyNumberFormat="1" applyFont="1" applyFill="1" applyBorder="1" applyAlignment="1">
      <alignment horizontal="right"/>
    </xf>
    <xf numFmtId="164" fontId="6" fillId="0" borderId="8" xfId="0" applyNumberFormat="1" applyFont="1" applyFill="1" applyBorder="1" applyAlignment="1">
      <alignment horizontal="right"/>
    </xf>
    <xf numFmtId="0" fontId="39" fillId="0" borderId="6" xfId="22" applyNumberFormat="1" applyFont="1" applyFill="1" applyBorder="1" applyAlignment="1">
      <alignment horizontal="justify" vertical="top" wrapText="1"/>
      <protection/>
    </xf>
    <xf numFmtId="0" fontId="40" fillId="0" borderId="2" xfId="0" applyNumberFormat="1" applyFont="1" applyFill="1" applyBorder="1" applyAlignment="1">
      <alignment vertical="top" wrapText="1"/>
    </xf>
    <xf numFmtId="164" fontId="6" fillId="0" borderId="2" xfId="0" applyNumberFormat="1" applyFont="1" applyFill="1" applyBorder="1" applyAlignment="1">
      <alignment horizontal="right"/>
    </xf>
    <xf numFmtId="0" fontId="4" fillId="0" borderId="6" xfId="22" applyNumberFormat="1" applyFont="1" applyFill="1" applyBorder="1" applyAlignment="1">
      <alignment horizontal="justify" vertical="top" wrapText="1"/>
      <protection/>
    </xf>
    <xf numFmtId="4" fontId="4" fillId="0" borderId="6" xfId="22" applyNumberFormat="1" applyFont="1" applyFill="1" applyBorder="1" applyAlignment="1">
      <alignment horizontal="right"/>
      <protection/>
    </xf>
    <xf numFmtId="0" fontId="5" fillId="0" borderId="6" xfId="22" applyNumberFormat="1" applyFont="1" applyFill="1" applyBorder="1" applyAlignment="1">
      <alignment horizontal="justify" vertical="top" wrapText="1"/>
      <protection/>
    </xf>
    <xf numFmtId="4" fontId="5" fillId="0" borderId="6" xfId="22" applyNumberFormat="1" applyFont="1" applyFill="1" applyBorder="1" applyAlignment="1">
      <alignment horizontal="right"/>
      <protection/>
    </xf>
    <xf numFmtId="0" fontId="4" fillId="0" borderId="8" xfId="0" applyNumberFormat="1" applyFont="1" applyFill="1" applyBorder="1" applyAlignment="1">
      <alignment vertical="top" wrapText="1"/>
    </xf>
    <xf numFmtId="4" fontId="4" fillId="0" borderId="8" xfId="22" applyNumberFormat="1" applyFont="1" applyFill="1" applyBorder="1" applyAlignment="1">
      <alignment horizontal="right"/>
      <protection/>
    </xf>
    <xf numFmtId="0" fontId="4" fillId="0" borderId="8" xfId="22" applyFont="1" applyFill="1" applyBorder="1" applyAlignment="1">
      <alignment horizontal="justify" vertical="top"/>
      <protection/>
    </xf>
    <xf numFmtId="0" fontId="33" fillId="0" borderId="6" xfId="0" applyFont="1" applyFill="1" applyBorder="1" applyAlignment="1">
      <alignment wrapText="1"/>
    </xf>
    <xf numFmtId="0" fontId="26" fillId="0" borderId="4" xfId="0" applyFont="1" applyFill="1" applyBorder="1" applyAlignment="1">
      <alignment wrapText="1"/>
    </xf>
    <xf numFmtId="0" fontId="26" fillId="0" borderId="2" xfId="0" applyFont="1" applyFill="1" applyBorder="1" applyAlignment="1">
      <alignment wrapText="1"/>
    </xf>
    <xf numFmtId="2" fontId="5" fillId="0" borderId="6" xfId="22" applyNumberFormat="1" applyFont="1" applyFill="1" applyBorder="1" applyAlignment="1">
      <alignment horizontal="center"/>
      <protection/>
    </xf>
    <xf numFmtId="2" fontId="5" fillId="0" borderId="6" xfId="22" applyNumberFormat="1" applyFont="1" applyFill="1" applyBorder="1" applyAlignment="1">
      <alignment/>
      <protection/>
    </xf>
    <xf numFmtId="0" fontId="8" fillId="0" borderId="9" xfId="22" applyFont="1" applyFill="1" applyBorder="1" applyAlignment="1">
      <alignment horizontal="justify" vertical="top" wrapText="1"/>
      <protection/>
    </xf>
    <xf numFmtId="2" fontId="4" fillId="0" borderId="4" xfId="22" applyNumberFormat="1" applyFont="1" applyFill="1" applyBorder="1" applyAlignment="1">
      <alignment horizontal="center"/>
      <protection/>
    </xf>
    <xf numFmtId="2" fontId="6" fillId="0" borderId="4" xfId="0" applyNumberFormat="1" applyFont="1" applyFill="1" applyBorder="1" applyAlignment="1">
      <alignment/>
    </xf>
    <xf numFmtId="2" fontId="4" fillId="0" borderId="2" xfId="22" applyNumberFormat="1" applyFont="1" applyFill="1" applyBorder="1" applyAlignment="1">
      <alignment horizontal="center"/>
      <protection/>
    </xf>
    <xf numFmtId="2" fontId="6" fillId="0" borderId="2" xfId="0" applyNumberFormat="1" applyFont="1" applyFill="1" applyBorder="1" applyAlignment="1">
      <alignment/>
    </xf>
    <xf numFmtId="0" fontId="36" fillId="0" borderId="10" xfId="22" applyFont="1" applyFill="1" applyBorder="1" applyAlignment="1">
      <alignment horizontal="justify" vertical="top" wrapText="1"/>
      <protection/>
    </xf>
    <xf numFmtId="0" fontId="5" fillId="0" borderId="2" xfId="22" applyFont="1" applyFill="1" applyBorder="1" applyAlignment="1">
      <alignment horizontal="justify" vertical="top" wrapText="1"/>
      <protection/>
    </xf>
    <xf numFmtId="2" fontId="5" fillId="0" borderId="2" xfId="22" applyNumberFormat="1" applyFont="1" applyFill="1" applyBorder="1" applyAlignment="1">
      <alignment horizontal="center"/>
      <protection/>
    </xf>
    <xf numFmtId="2" fontId="33" fillId="0" borderId="2" xfId="0" applyNumberFormat="1" applyFont="1" applyFill="1" applyBorder="1" applyAlignment="1">
      <alignment/>
    </xf>
    <xf numFmtId="2" fontId="5" fillId="0" borderId="2" xfId="22" applyNumberFormat="1" applyFont="1" applyFill="1" applyBorder="1" applyAlignment="1">
      <alignment horizontal="right"/>
      <protection/>
    </xf>
    <xf numFmtId="2" fontId="5" fillId="0" borderId="6" xfId="22" applyNumberFormat="1" applyFont="1" applyFill="1" applyBorder="1" applyAlignment="1">
      <alignment horizontal="center" wrapText="1"/>
      <protection/>
    </xf>
    <xf numFmtId="0" fontId="5" fillId="0" borderId="6" xfId="22" applyFont="1" applyFill="1" applyBorder="1" applyAlignment="1">
      <alignment horizontal="justify" vertical="top"/>
      <protection/>
    </xf>
    <xf numFmtId="0" fontId="36" fillId="0" borderId="5" xfId="22" applyFont="1" applyFill="1" applyBorder="1" applyAlignment="1">
      <alignment/>
      <protection/>
    </xf>
    <xf numFmtId="0" fontId="5" fillId="0" borderId="6" xfId="22" applyFont="1" applyFill="1" applyBorder="1" applyAlignment="1">
      <alignment horizontal="justify"/>
      <protection/>
    </xf>
    <xf numFmtId="0" fontId="8" fillId="0" borderId="9" xfId="22" applyFont="1" applyFill="1" applyBorder="1" applyAlignment="1">
      <alignment vertical="top"/>
      <protection/>
    </xf>
    <xf numFmtId="0" fontId="40" fillId="0" borderId="4" xfId="22" applyFont="1" applyFill="1" applyBorder="1" applyAlignment="1">
      <alignment horizontal="justify" vertical="top"/>
      <protection/>
    </xf>
    <xf numFmtId="2" fontId="4" fillId="0" borderId="4" xfId="22" applyNumberFormat="1" applyFont="1" applyFill="1" applyBorder="1" applyAlignment="1">
      <alignment horizontal="center" wrapText="1"/>
      <protection/>
    </xf>
    <xf numFmtId="2" fontId="4" fillId="0" borderId="4" xfId="0" applyNumberFormat="1" applyFont="1" applyFill="1" applyBorder="1" applyAlignment="1">
      <alignment/>
    </xf>
    <xf numFmtId="0" fontId="8" fillId="0" borderId="10" xfId="22" applyFont="1" applyFill="1" applyBorder="1" applyAlignment="1">
      <alignment vertical="top"/>
      <protection/>
    </xf>
    <xf numFmtId="0" fontId="4" fillId="0" borderId="2" xfId="22" applyFont="1" applyFill="1" applyBorder="1" applyAlignment="1">
      <alignment horizontal="justify" vertical="top"/>
      <protection/>
    </xf>
    <xf numFmtId="2" fontId="4" fillId="0" borderId="2" xfId="22" applyNumberFormat="1" applyFont="1" applyFill="1" applyBorder="1" applyAlignment="1">
      <alignment horizontal="center" wrapText="1"/>
      <protection/>
    </xf>
    <xf numFmtId="2" fontId="4" fillId="0" borderId="2" xfId="0" applyNumberFormat="1" applyFont="1" applyFill="1" applyBorder="1" applyAlignment="1">
      <alignment/>
    </xf>
    <xf numFmtId="0" fontId="36" fillId="0" borderId="5" xfId="22" applyFont="1" applyFill="1" applyBorder="1" applyAlignment="1">
      <alignment vertical="top"/>
      <protection/>
    </xf>
    <xf numFmtId="0" fontId="4" fillId="0" borderId="9" xfId="22" applyFont="1" applyFill="1" applyBorder="1" applyAlignment="1">
      <alignment vertical="top"/>
      <protection/>
    </xf>
    <xf numFmtId="0" fontId="4" fillId="0" borderId="4" xfId="22" applyFont="1" applyFill="1" applyBorder="1" applyAlignment="1">
      <alignment vertical="top" wrapText="1"/>
      <protection/>
    </xf>
    <xf numFmtId="0" fontId="4" fillId="0" borderId="1" xfId="22" applyFont="1" applyFill="1" applyBorder="1" applyAlignment="1">
      <alignment vertical="top"/>
      <protection/>
    </xf>
    <xf numFmtId="0" fontId="19" fillId="0" borderId="1" xfId="22" applyFont="1" applyFill="1" applyBorder="1" applyAlignment="1">
      <alignment horizontal="justify" vertical="top" wrapText="1"/>
      <protection/>
    </xf>
    <xf numFmtId="0" fontId="4" fillId="0" borderId="10" xfId="22" applyFont="1" applyFill="1" applyBorder="1" applyAlignment="1">
      <alignment horizontal="left" vertical="center"/>
      <protection/>
    </xf>
    <xf numFmtId="0" fontId="7" fillId="0" borderId="6" xfId="22" applyFont="1" applyFill="1" applyBorder="1" applyAlignment="1">
      <alignment horizontal="justify" vertical="top"/>
      <protection/>
    </xf>
    <xf numFmtId="0" fontId="4" fillId="0" borderId="4" xfId="22" applyNumberFormat="1" applyFont="1" applyFill="1" applyBorder="1" applyAlignment="1">
      <alignment horizontal="justify" vertical="top"/>
      <protection/>
    </xf>
    <xf numFmtId="0" fontId="46" fillId="0" borderId="1" xfId="0" applyFont="1" applyFill="1" applyBorder="1" applyAlignment="1">
      <alignment horizontal="justify" vertical="top"/>
    </xf>
    <xf numFmtId="0" fontId="4" fillId="0" borderId="1" xfId="22" applyFont="1" applyFill="1" applyBorder="1" applyAlignment="1">
      <alignment horizontal="left" vertical="center"/>
      <protection/>
    </xf>
    <xf numFmtId="0" fontId="4" fillId="0" borderId="2" xfId="22" applyFont="1" applyFill="1" applyBorder="1" applyAlignment="1">
      <alignment vertical="top"/>
      <protection/>
    </xf>
    <xf numFmtId="0" fontId="20" fillId="0" borderId="2" xfId="0" applyFont="1" applyFill="1" applyBorder="1" applyAlignment="1">
      <alignment horizontal="justify" vertical="top"/>
    </xf>
    <xf numFmtId="0" fontId="4" fillId="0" borderId="4" xfId="22" applyFont="1" applyFill="1" applyBorder="1" applyAlignment="1">
      <alignment horizontal="justify" vertical="top"/>
      <protection/>
    </xf>
    <xf numFmtId="2" fontId="7" fillId="0" borderId="1" xfId="22" applyNumberFormat="1" applyFont="1" applyFill="1" applyBorder="1" applyAlignment="1">
      <alignment horizontal="right"/>
      <protection/>
    </xf>
    <xf numFmtId="2" fontId="5" fillId="0" borderId="6" xfId="22" applyNumberFormat="1" applyFont="1" applyFill="1" applyBorder="1" applyAlignment="1">
      <alignment wrapText="1"/>
      <protection/>
    </xf>
    <xf numFmtId="2" fontId="4" fillId="0" borderId="4" xfId="22" applyNumberFormat="1" applyFont="1" applyFill="1" applyBorder="1" applyAlignment="1">
      <alignment wrapText="1"/>
      <protection/>
    </xf>
    <xf numFmtId="2" fontId="4" fillId="0" borderId="2" xfId="22" applyNumberFormat="1" applyFont="1" applyFill="1" applyBorder="1" applyAlignment="1">
      <alignment wrapText="1"/>
      <protection/>
    </xf>
    <xf numFmtId="0" fontId="4" fillId="0" borderId="2" xfId="22" applyNumberFormat="1" applyFont="1" applyFill="1" applyBorder="1" applyAlignment="1">
      <alignment horizontal="justify" vertical="top"/>
      <protection/>
    </xf>
    <xf numFmtId="0" fontId="20" fillId="0" borderId="1" xfId="0" applyFont="1" applyFill="1" applyBorder="1" applyAlignment="1">
      <alignment wrapText="1"/>
    </xf>
    <xf numFmtId="2" fontId="4" fillId="0" borderId="12" xfId="22" applyNumberFormat="1" applyFont="1" applyFill="1" applyBorder="1" applyAlignment="1">
      <alignment wrapText="1"/>
      <protection/>
    </xf>
    <xf numFmtId="2" fontId="4" fillId="0" borderId="12" xfId="0" applyNumberFormat="1" applyFont="1" applyFill="1" applyBorder="1" applyAlignment="1">
      <alignment/>
    </xf>
    <xf numFmtId="2" fontId="4" fillId="0" borderId="12" xfId="22" applyNumberFormat="1" applyFont="1" applyFill="1" applyBorder="1" applyAlignment="1">
      <alignment horizontal="right"/>
      <protection/>
    </xf>
    <xf numFmtId="0" fontId="46" fillId="0" borderId="2" xfId="0" applyFont="1" applyFill="1" applyBorder="1" applyAlignment="1">
      <alignment wrapText="1"/>
    </xf>
    <xf numFmtId="2" fontId="4" fillId="0" borderId="8" xfId="22" applyNumberFormat="1" applyFont="1" applyFill="1" applyBorder="1" applyAlignment="1">
      <alignment wrapText="1"/>
      <protection/>
    </xf>
    <xf numFmtId="2" fontId="4" fillId="0" borderId="8" xfId="0" applyNumberFormat="1" applyFont="1" applyFill="1" applyBorder="1" applyAlignment="1">
      <alignment/>
    </xf>
    <xf numFmtId="0" fontId="8" fillId="0" borderId="7" xfId="22" applyFont="1" applyFill="1" applyBorder="1" applyAlignment="1">
      <alignment vertical="top"/>
      <protection/>
    </xf>
    <xf numFmtId="164" fontId="4" fillId="0" borderId="4" xfId="22" applyNumberFormat="1" applyFont="1" applyFill="1" applyBorder="1" applyAlignment="1">
      <alignment wrapText="1"/>
      <protection/>
    </xf>
    <xf numFmtId="0" fontId="3" fillId="0" borderId="13" xfId="20" applyFont="1" applyBorder="1" applyAlignment="1">
      <alignment horizontal="center" wrapText="1"/>
      <protection/>
    </xf>
    <xf numFmtId="0" fontId="9" fillId="0" borderId="0" xfId="0" applyFont="1" applyAlignment="1">
      <alignment horizontal="center"/>
    </xf>
    <xf numFmtId="0" fontId="9" fillId="0" borderId="0" xfId="0" applyFont="1" applyFill="1" applyAlignment="1">
      <alignment horizontal="center"/>
    </xf>
    <xf numFmtId="0" fontId="10" fillId="0" borderId="0" xfId="0" applyFont="1" applyBorder="1" applyAlignment="1">
      <alignment horizontal="center"/>
    </xf>
    <xf numFmtId="0" fontId="14" fillId="0" borderId="0" xfId="20" applyNumberFormat="1" applyFont="1" applyFill="1" applyBorder="1" applyAlignment="1">
      <alignment horizontal="left" vertical="top" wrapText="1"/>
      <protection/>
    </xf>
    <xf numFmtId="0" fontId="28" fillId="0" borderId="0" xfId="0" applyFont="1" applyAlignment="1">
      <alignment horizontal="center" wrapText="1"/>
    </xf>
    <xf numFmtId="0" fontId="28" fillId="0" borderId="0" xfId="0" applyFont="1" applyAlignment="1">
      <alignment horizontal="center"/>
    </xf>
    <xf numFmtId="0" fontId="21" fillId="0" borderId="0"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3" fillId="0" borderId="0" xfId="0" applyFont="1" applyFill="1" applyBorder="1" applyAlignment="1">
      <alignment horizontal="center" vertical="top" wrapText="1"/>
    </xf>
  </cellXfs>
  <cellStyles count="13">
    <cellStyle name="Normal" xfId="0"/>
    <cellStyle name="Percent" xfId="15"/>
    <cellStyle name="Currency" xfId="16"/>
    <cellStyle name="Currency [0]" xfId="17"/>
    <cellStyle name="Comma" xfId="18"/>
    <cellStyle name="Comma [0]" xfId="19"/>
    <cellStyle name="Обычный 2" xfId="20"/>
    <cellStyle name="Обычный 2 3" xfId="21"/>
    <cellStyle name="Обычный 2 2" xfId="22"/>
    <cellStyle name="Обычный 2 2 2" xfId="23"/>
    <cellStyle name="Обычный 4" xfId="24"/>
    <cellStyle name="Обычный 2 2 3" xfId="25"/>
    <cellStyle name="Обычный 2 2 5"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03"/>
  <sheetViews>
    <sheetView tabSelected="1" workbookViewId="0" topLeftCell="A195">
      <selection activeCell="D195" sqref="D195"/>
    </sheetView>
  </sheetViews>
  <sheetFormatPr defaultColWidth="9.140625" defaultRowHeight="15"/>
  <cols>
    <col min="1" max="1" width="24.421875" style="65" customWidth="1"/>
    <col min="2" max="2" width="47.00390625" style="65" customWidth="1"/>
    <col min="3" max="3" width="11.140625" style="135" customWidth="1"/>
    <col min="4" max="4" width="13.57421875" style="135" bestFit="1" customWidth="1"/>
    <col min="5" max="5" width="11.7109375" style="65" customWidth="1"/>
    <col min="6" max="6" width="12.00390625" style="65" customWidth="1"/>
    <col min="7" max="16384" width="9.140625" style="1" customWidth="1"/>
  </cols>
  <sheetData>
    <row r="1" spans="1:6" ht="18" customHeight="1" thickBot="1">
      <c r="A1" s="287" t="s">
        <v>480</v>
      </c>
      <c r="B1" s="287"/>
      <c r="C1" s="287"/>
      <c r="D1" s="287"/>
      <c r="E1" s="287"/>
      <c r="F1" s="1"/>
    </row>
    <row r="2" spans="1:6" ht="60" customHeight="1" thickBot="1">
      <c r="A2" s="155" t="s">
        <v>0</v>
      </c>
      <c r="B2" s="156" t="s">
        <v>1</v>
      </c>
      <c r="C2" s="157" t="s">
        <v>400</v>
      </c>
      <c r="D2" s="158" t="s">
        <v>454</v>
      </c>
      <c r="E2" s="159" t="s">
        <v>2</v>
      </c>
      <c r="F2" s="157" t="s">
        <v>455</v>
      </c>
    </row>
    <row r="3" spans="1:6" ht="15.75" thickBot="1">
      <c r="A3" s="160">
        <v>1</v>
      </c>
      <c r="B3" s="161">
        <v>2</v>
      </c>
      <c r="C3" s="162">
        <v>3</v>
      </c>
      <c r="D3" s="163">
        <v>4</v>
      </c>
      <c r="E3" s="164">
        <v>5</v>
      </c>
      <c r="F3" s="164">
        <v>6</v>
      </c>
    </row>
    <row r="4" spans="1:6" s="136" customFormat="1" ht="15.75" thickBot="1">
      <c r="A4" s="165" t="s">
        <v>3</v>
      </c>
      <c r="B4" s="166" t="s">
        <v>4</v>
      </c>
      <c r="C4" s="167">
        <f>SUM(C5+C11+C17+C30+C36+C39+C41+C53+C59+C72+C82+C132)</f>
        <v>474311.35000000003</v>
      </c>
      <c r="D4" s="167">
        <f>SUM(D5+D11+D17+D30+D36+D39+D41+D53+D59+D72+D82+D132)</f>
        <v>405797.56000000006</v>
      </c>
      <c r="E4" s="167">
        <f>SUM(D4*100/C4)</f>
        <v>85.55510214967448</v>
      </c>
      <c r="F4" s="168">
        <f>D4-C4</f>
        <v>-68513.78999999998</v>
      </c>
    </row>
    <row r="5" spans="1:6" s="136" customFormat="1" ht="19.5" customHeight="1" thickBot="1">
      <c r="A5" s="169" t="s">
        <v>5</v>
      </c>
      <c r="B5" s="166" t="s">
        <v>6</v>
      </c>
      <c r="C5" s="167">
        <f>SUM(C6)</f>
        <v>360113</v>
      </c>
      <c r="D5" s="167">
        <f>SUM(D6)</f>
        <v>299310.31000000006</v>
      </c>
      <c r="E5" s="167">
        <f aca="true" t="shared" si="0" ref="E5:E66">SUM(D5*100/C5)</f>
        <v>83.11566369445148</v>
      </c>
      <c r="F5" s="168">
        <f aca="true" t="shared" si="1" ref="F5:F68">D5-C5</f>
        <v>-60802.689999999944</v>
      </c>
    </row>
    <row r="6" spans="1:6" s="136" customFormat="1" ht="20.25" customHeight="1" thickBot="1">
      <c r="A6" s="169" t="s">
        <v>7</v>
      </c>
      <c r="B6" s="166" t="s">
        <v>8</v>
      </c>
      <c r="C6" s="167">
        <f>SUM(C7:C10)</f>
        <v>360113</v>
      </c>
      <c r="D6" s="167">
        <f>SUM(D7:D10)</f>
        <v>299310.31000000006</v>
      </c>
      <c r="E6" s="167">
        <f t="shared" si="0"/>
        <v>83.11566369445148</v>
      </c>
      <c r="F6" s="168">
        <f t="shared" si="1"/>
        <v>-60802.689999999944</v>
      </c>
    </row>
    <row r="7" spans="1:6" s="136" customFormat="1" ht="67.5" customHeight="1" thickBot="1">
      <c r="A7" s="170" t="s">
        <v>9</v>
      </c>
      <c r="B7" s="171" t="s">
        <v>10</v>
      </c>
      <c r="C7" s="172">
        <v>352717</v>
      </c>
      <c r="D7" s="173">
        <v>290399.84</v>
      </c>
      <c r="E7" s="172">
        <f t="shared" si="0"/>
        <v>82.33224936705632</v>
      </c>
      <c r="F7" s="168">
        <f t="shared" si="1"/>
        <v>-62317.159999999974</v>
      </c>
    </row>
    <row r="8" spans="1:6" s="136" customFormat="1" ht="108" customHeight="1" thickBot="1">
      <c r="A8" s="137" t="s">
        <v>11</v>
      </c>
      <c r="B8" s="112" t="s">
        <v>12</v>
      </c>
      <c r="C8" s="121">
        <v>1330</v>
      </c>
      <c r="D8" s="122">
        <v>1161.57</v>
      </c>
      <c r="E8" s="121">
        <f t="shared" si="0"/>
        <v>87.33609022556391</v>
      </c>
      <c r="F8" s="168">
        <f t="shared" si="1"/>
        <v>-168.43000000000006</v>
      </c>
    </row>
    <row r="9" spans="1:6" s="136" customFormat="1" ht="43.5" customHeight="1" thickBot="1">
      <c r="A9" s="137" t="s">
        <v>13</v>
      </c>
      <c r="B9" s="112" t="s">
        <v>14</v>
      </c>
      <c r="C9" s="121">
        <v>1317</v>
      </c>
      <c r="D9" s="122">
        <v>2152.08</v>
      </c>
      <c r="E9" s="121">
        <f t="shared" si="0"/>
        <v>163.40774487471526</v>
      </c>
      <c r="F9" s="168">
        <f t="shared" si="1"/>
        <v>835.0799999999999</v>
      </c>
    </row>
    <row r="10" spans="1:6" s="136" customFormat="1" ht="85.5" customHeight="1" thickBot="1">
      <c r="A10" s="174" t="s">
        <v>15</v>
      </c>
      <c r="B10" s="175" t="s">
        <v>16</v>
      </c>
      <c r="C10" s="176">
        <v>4749</v>
      </c>
      <c r="D10" s="177">
        <v>5596.82</v>
      </c>
      <c r="E10" s="176">
        <f t="shared" si="0"/>
        <v>117.85260054748368</v>
      </c>
      <c r="F10" s="168">
        <f t="shared" si="1"/>
        <v>847.8199999999997</v>
      </c>
    </row>
    <row r="11" spans="1:6" s="136" customFormat="1" ht="43.5" customHeight="1" thickBot="1">
      <c r="A11" s="165" t="s">
        <v>17</v>
      </c>
      <c r="B11" s="178" t="s">
        <v>18</v>
      </c>
      <c r="C11" s="167">
        <f>SUM(C12)</f>
        <v>16558.53</v>
      </c>
      <c r="D11" s="167">
        <f>D12</f>
        <v>14692.64</v>
      </c>
      <c r="E11" s="167">
        <f t="shared" si="0"/>
        <v>88.73154802992778</v>
      </c>
      <c r="F11" s="168">
        <f t="shared" si="1"/>
        <v>-1865.8899999999994</v>
      </c>
    </row>
    <row r="12" spans="1:6" s="136" customFormat="1" ht="30.75" customHeight="1" thickBot="1">
      <c r="A12" s="165" t="s">
        <v>412</v>
      </c>
      <c r="B12" s="178" t="s">
        <v>19</v>
      </c>
      <c r="C12" s="167">
        <f>SUM(C13:C16)</f>
        <v>16558.53</v>
      </c>
      <c r="D12" s="167">
        <f>D13+D14+D15+D16</f>
        <v>14692.64</v>
      </c>
      <c r="E12" s="167">
        <f t="shared" si="0"/>
        <v>88.73154802992778</v>
      </c>
      <c r="F12" s="168">
        <f t="shared" si="1"/>
        <v>-1865.8899999999994</v>
      </c>
    </row>
    <row r="13" spans="1:6" s="136" customFormat="1" ht="77.25" thickBot="1">
      <c r="A13" s="179" t="s">
        <v>413</v>
      </c>
      <c r="B13" s="180" t="s">
        <v>20</v>
      </c>
      <c r="C13" s="172">
        <v>6176.55</v>
      </c>
      <c r="D13" s="173">
        <v>6480.61</v>
      </c>
      <c r="E13" s="172">
        <f t="shared" si="0"/>
        <v>104.9228128971675</v>
      </c>
      <c r="F13" s="168">
        <f t="shared" si="1"/>
        <v>304.0599999999995</v>
      </c>
    </row>
    <row r="14" spans="1:6" s="136" customFormat="1" ht="90" thickBot="1">
      <c r="A14" s="138" t="s">
        <v>414</v>
      </c>
      <c r="B14" s="113" t="s">
        <v>21</v>
      </c>
      <c r="C14" s="121">
        <v>47.4</v>
      </c>
      <c r="D14" s="122">
        <v>60.13</v>
      </c>
      <c r="E14" s="121">
        <f t="shared" si="0"/>
        <v>126.85654008438819</v>
      </c>
      <c r="F14" s="168">
        <f t="shared" si="1"/>
        <v>12.730000000000004</v>
      </c>
    </row>
    <row r="15" spans="1:6" s="136" customFormat="1" ht="77.25" thickBot="1">
      <c r="A15" s="139" t="s">
        <v>415</v>
      </c>
      <c r="B15" s="113" t="s">
        <v>22</v>
      </c>
      <c r="C15" s="121">
        <v>11289.73</v>
      </c>
      <c r="D15" s="122">
        <v>9615.75</v>
      </c>
      <c r="E15" s="121">
        <f t="shared" si="0"/>
        <v>85.17254177026378</v>
      </c>
      <c r="F15" s="168">
        <f t="shared" si="1"/>
        <v>-1673.9799999999996</v>
      </c>
    </row>
    <row r="16" spans="1:6" s="136" customFormat="1" ht="77.25" thickBot="1">
      <c r="A16" s="181" t="s">
        <v>416</v>
      </c>
      <c r="B16" s="182" t="s">
        <v>23</v>
      </c>
      <c r="C16" s="176">
        <v>-955.15</v>
      </c>
      <c r="D16" s="177">
        <v>-1463.85</v>
      </c>
      <c r="E16" s="176">
        <f t="shared" si="0"/>
        <v>153.2586504737476</v>
      </c>
      <c r="F16" s="168">
        <f t="shared" si="1"/>
        <v>-508.69999999999993</v>
      </c>
    </row>
    <row r="17" spans="1:6" s="136" customFormat="1" ht="24" customHeight="1" thickBot="1">
      <c r="A17" s="165" t="s">
        <v>150</v>
      </c>
      <c r="B17" s="178" t="s">
        <v>151</v>
      </c>
      <c r="C17" s="167">
        <f>SUM(C22+C25+C28+C18)</f>
        <v>24535.18</v>
      </c>
      <c r="D17" s="167">
        <f>SUM(D22+D25+D28+D18)</f>
        <v>20960.95</v>
      </c>
      <c r="E17" s="167">
        <f t="shared" si="0"/>
        <v>85.43222425920658</v>
      </c>
      <c r="F17" s="168">
        <f t="shared" si="1"/>
        <v>-3574.2299999999996</v>
      </c>
    </row>
    <row r="18" spans="1:6" s="136" customFormat="1" ht="31.5" customHeight="1" thickBot="1">
      <c r="A18" s="165" t="s">
        <v>368</v>
      </c>
      <c r="B18" s="178" t="s">
        <v>166</v>
      </c>
      <c r="C18" s="167">
        <f>SUM(C19:C21)</f>
        <v>5533</v>
      </c>
      <c r="D18" s="167">
        <f>SUM(D19:D21)</f>
        <v>5830.42</v>
      </c>
      <c r="E18" s="167">
        <f t="shared" si="0"/>
        <v>105.37538405928068</v>
      </c>
      <c r="F18" s="168">
        <f t="shared" si="1"/>
        <v>297.4200000000001</v>
      </c>
    </row>
    <row r="19" spans="1:6" s="136" customFormat="1" ht="29.25" thickBot="1">
      <c r="A19" s="170" t="s">
        <v>369</v>
      </c>
      <c r="B19" s="171" t="s">
        <v>456</v>
      </c>
      <c r="C19" s="172">
        <v>2332</v>
      </c>
      <c r="D19" s="173">
        <v>2489.3</v>
      </c>
      <c r="E19" s="172">
        <f t="shared" si="0"/>
        <v>106.74528301886794</v>
      </c>
      <c r="F19" s="168">
        <f t="shared" si="1"/>
        <v>157.30000000000018</v>
      </c>
    </row>
    <row r="20" spans="1:6" s="136" customFormat="1" ht="42" thickBot="1">
      <c r="A20" s="137" t="s">
        <v>370</v>
      </c>
      <c r="B20" s="112" t="s">
        <v>457</v>
      </c>
      <c r="C20" s="121">
        <v>3201</v>
      </c>
      <c r="D20" s="122">
        <v>3341.22</v>
      </c>
      <c r="E20" s="121">
        <f t="shared" si="0"/>
        <v>104.3805060918463</v>
      </c>
      <c r="F20" s="168">
        <f t="shared" si="1"/>
        <v>140.2199999999998</v>
      </c>
    </row>
    <row r="21" spans="1:6" s="136" customFormat="1" ht="39" thickBot="1">
      <c r="A21" s="174" t="s">
        <v>371</v>
      </c>
      <c r="B21" s="175" t="s">
        <v>297</v>
      </c>
      <c r="C21" s="176">
        <v>0</v>
      </c>
      <c r="D21" s="177">
        <v>-0.1</v>
      </c>
      <c r="E21" s="176"/>
      <c r="F21" s="168">
        <f t="shared" si="1"/>
        <v>-0.1</v>
      </c>
    </row>
    <row r="22" spans="1:6" s="136" customFormat="1" ht="26.25" thickBot="1">
      <c r="A22" s="165" t="s">
        <v>24</v>
      </c>
      <c r="B22" s="178" t="s">
        <v>26</v>
      </c>
      <c r="C22" s="183">
        <f>SUM(C23:C24)</f>
        <v>15267.18</v>
      </c>
      <c r="D22" s="183">
        <f>SUM(D23:D24)</f>
        <v>12919.31</v>
      </c>
      <c r="E22" s="167">
        <f t="shared" si="0"/>
        <v>84.62145595977778</v>
      </c>
      <c r="F22" s="168">
        <f t="shared" si="1"/>
        <v>-2347.870000000001</v>
      </c>
    </row>
    <row r="23" spans="1:6" s="136" customFormat="1" ht="30.75" customHeight="1" thickBot="1">
      <c r="A23" s="170" t="s">
        <v>25</v>
      </c>
      <c r="B23" s="171" t="s">
        <v>26</v>
      </c>
      <c r="C23" s="172">
        <v>15267.18</v>
      </c>
      <c r="D23" s="173">
        <v>12898.26</v>
      </c>
      <c r="E23" s="172">
        <f t="shared" si="0"/>
        <v>84.48357849976223</v>
      </c>
      <c r="F23" s="168">
        <f t="shared" si="1"/>
        <v>-2368.92</v>
      </c>
    </row>
    <row r="24" spans="1:6" s="136" customFormat="1" ht="39" thickBot="1">
      <c r="A24" s="174" t="s">
        <v>337</v>
      </c>
      <c r="B24" s="175" t="s">
        <v>338</v>
      </c>
      <c r="C24" s="176">
        <v>0</v>
      </c>
      <c r="D24" s="184">
        <v>21.05</v>
      </c>
      <c r="E24" s="176"/>
      <c r="F24" s="168">
        <f t="shared" si="1"/>
        <v>21.05</v>
      </c>
    </row>
    <row r="25" spans="1:6" s="136" customFormat="1" ht="19.5" customHeight="1" thickBot="1">
      <c r="A25" s="165" t="s">
        <v>27</v>
      </c>
      <c r="B25" s="178" t="s">
        <v>28</v>
      </c>
      <c r="C25" s="183">
        <f>SUM(C26:C27)</f>
        <v>75</v>
      </c>
      <c r="D25" s="183">
        <f aca="true" t="shared" si="2" ref="D25">SUM(D26:D27)</f>
        <v>108.29</v>
      </c>
      <c r="E25" s="167">
        <f t="shared" si="0"/>
        <v>144.38666666666666</v>
      </c>
      <c r="F25" s="168">
        <f t="shared" si="1"/>
        <v>33.290000000000006</v>
      </c>
    </row>
    <row r="26" spans="1:6" s="136" customFormat="1" ht="22.5" customHeight="1" thickBot="1">
      <c r="A26" s="170" t="s">
        <v>29</v>
      </c>
      <c r="B26" s="171" t="s">
        <v>28</v>
      </c>
      <c r="C26" s="172">
        <v>75</v>
      </c>
      <c r="D26" s="173">
        <v>108.29</v>
      </c>
      <c r="E26" s="172">
        <f t="shared" si="0"/>
        <v>144.38666666666666</v>
      </c>
      <c r="F26" s="168">
        <f t="shared" si="1"/>
        <v>33.290000000000006</v>
      </c>
    </row>
    <row r="27" spans="1:6" s="136" customFormat="1" ht="27.75" customHeight="1" thickBot="1">
      <c r="A27" s="174" t="s">
        <v>298</v>
      </c>
      <c r="B27" s="175" t="s">
        <v>299</v>
      </c>
      <c r="C27" s="176">
        <v>0</v>
      </c>
      <c r="D27" s="185">
        <v>0</v>
      </c>
      <c r="E27" s="176"/>
      <c r="F27" s="168">
        <f t="shared" si="1"/>
        <v>0</v>
      </c>
    </row>
    <row r="28" spans="1:6" s="136" customFormat="1" ht="26.25" customHeight="1" thickBot="1">
      <c r="A28" s="165" t="s">
        <v>30</v>
      </c>
      <c r="B28" s="178" t="s">
        <v>31</v>
      </c>
      <c r="C28" s="167">
        <f>SUM(C29)</f>
        <v>3660</v>
      </c>
      <c r="D28" s="167">
        <f>D29</f>
        <v>2102.93</v>
      </c>
      <c r="E28" s="167">
        <f t="shared" si="0"/>
        <v>57.457103825136606</v>
      </c>
      <c r="F28" s="168">
        <f t="shared" si="1"/>
        <v>-1557.0700000000002</v>
      </c>
    </row>
    <row r="29" spans="1:6" s="136" customFormat="1" ht="41.25" customHeight="1" thickBot="1">
      <c r="A29" s="186" t="s">
        <v>32</v>
      </c>
      <c r="B29" s="187" t="s">
        <v>423</v>
      </c>
      <c r="C29" s="188">
        <v>3660</v>
      </c>
      <c r="D29" s="189">
        <v>2102.93</v>
      </c>
      <c r="E29" s="188">
        <f t="shared" si="0"/>
        <v>57.457103825136606</v>
      </c>
      <c r="F29" s="168">
        <f t="shared" si="1"/>
        <v>-1557.0700000000002</v>
      </c>
    </row>
    <row r="30" spans="1:9" s="136" customFormat="1" ht="23.25" customHeight="1" thickBot="1">
      <c r="A30" s="169" t="s">
        <v>33</v>
      </c>
      <c r="B30" s="178" t="s">
        <v>34</v>
      </c>
      <c r="C30" s="167">
        <f>SUM(C31+C33)</f>
        <v>35335</v>
      </c>
      <c r="D30" s="167">
        <f aca="true" t="shared" si="3" ref="D30">SUM(D31+D33)</f>
        <v>27877.59</v>
      </c>
      <c r="E30" s="167">
        <f t="shared" si="0"/>
        <v>78.89511815480402</v>
      </c>
      <c r="F30" s="168">
        <f t="shared" si="1"/>
        <v>-7457.41</v>
      </c>
      <c r="I30" s="136" t="s">
        <v>138</v>
      </c>
    </row>
    <row r="31" spans="1:6" s="136" customFormat="1" ht="21" customHeight="1" thickBot="1">
      <c r="A31" s="165" t="s">
        <v>35</v>
      </c>
      <c r="B31" s="178" t="s">
        <v>36</v>
      </c>
      <c r="C31" s="167">
        <f>SUM(C32)</f>
        <v>13009</v>
      </c>
      <c r="D31" s="190">
        <f>SUM(D32)</f>
        <v>9401.84</v>
      </c>
      <c r="E31" s="191">
        <f t="shared" si="0"/>
        <v>72.27181182258437</v>
      </c>
      <c r="F31" s="168">
        <f t="shared" si="1"/>
        <v>-3607.16</v>
      </c>
    </row>
    <row r="32" spans="1:6" s="136" customFormat="1" ht="44.25" customHeight="1" thickBot="1">
      <c r="A32" s="186" t="s">
        <v>37</v>
      </c>
      <c r="B32" s="187" t="s">
        <v>38</v>
      </c>
      <c r="C32" s="188">
        <v>13009</v>
      </c>
      <c r="D32" s="189">
        <v>9401.84</v>
      </c>
      <c r="E32" s="188">
        <f t="shared" si="0"/>
        <v>72.27181182258437</v>
      </c>
      <c r="F32" s="168">
        <f t="shared" si="1"/>
        <v>-3607.16</v>
      </c>
    </row>
    <row r="33" spans="1:6" s="136" customFormat="1" ht="18" customHeight="1" thickBot="1">
      <c r="A33" s="169" t="s">
        <v>39</v>
      </c>
      <c r="B33" s="178" t="s">
        <v>40</v>
      </c>
      <c r="C33" s="183">
        <f>SUM(C34:C35)</f>
        <v>22326</v>
      </c>
      <c r="D33" s="183">
        <f>SUM(D34:D35)</f>
        <v>18475.75</v>
      </c>
      <c r="E33" s="167">
        <f t="shared" si="0"/>
        <v>82.75441189644361</v>
      </c>
      <c r="F33" s="168">
        <f t="shared" si="1"/>
        <v>-3850.25</v>
      </c>
    </row>
    <row r="34" spans="1:6" s="136" customFormat="1" ht="33.75" customHeight="1" thickBot="1">
      <c r="A34" s="170" t="s">
        <v>139</v>
      </c>
      <c r="B34" s="171" t="s">
        <v>458</v>
      </c>
      <c r="C34" s="172">
        <v>14260</v>
      </c>
      <c r="D34" s="173">
        <v>13561.75</v>
      </c>
      <c r="E34" s="172">
        <f t="shared" si="0"/>
        <v>95.10343618513323</v>
      </c>
      <c r="F34" s="168">
        <f t="shared" si="1"/>
        <v>-698.25</v>
      </c>
    </row>
    <row r="35" spans="1:6" s="136" customFormat="1" ht="42.75" customHeight="1" thickBot="1">
      <c r="A35" s="174" t="s">
        <v>140</v>
      </c>
      <c r="B35" s="175" t="s">
        <v>459</v>
      </c>
      <c r="C35" s="176">
        <v>8066</v>
      </c>
      <c r="D35" s="177">
        <v>4914</v>
      </c>
      <c r="E35" s="176">
        <f t="shared" si="0"/>
        <v>60.922390280188445</v>
      </c>
      <c r="F35" s="168">
        <f t="shared" si="1"/>
        <v>-3152</v>
      </c>
    </row>
    <row r="36" spans="1:6" s="136" customFormat="1" ht="15.75" thickBot="1">
      <c r="A36" s="165" t="s">
        <v>41</v>
      </c>
      <c r="B36" s="178" t="s">
        <v>42</v>
      </c>
      <c r="C36" s="167">
        <f>SUM(C37:C37)</f>
        <v>5825</v>
      </c>
      <c r="D36" s="167">
        <f>SUM(D37:D38)</f>
        <v>4873</v>
      </c>
      <c r="E36" s="167">
        <f t="shared" si="0"/>
        <v>83.65665236051503</v>
      </c>
      <c r="F36" s="168">
        <f t="shared" si="1"/>
        <v>-952</v>
      </c>
    </row>
    <row r="37" spans="1:6" s="136" customFormat="1" ht="45.75" customHeight="1" thickBot="1">
      <c r="A37" s="170" t="s">
        <v>43</v>
      </c>
      <c r="B37" s="171" t="s">
        <v>44</v>
      </c>
      <c r="C37" s="172">
        <v>5825</v>
      </c>
      <c r="D37" s="173">
        <v>4858</v>
      </c>
      <c r="E37" s="172">
        <f t="shared" si="0"/>
        <v>83.39914163090128</v>
      </c>
      <c r="F37" s="168">
        <f t="shared" si="1"/>
        <v>-967</v>
      </c>
    </row>
    <row r="38" spans="1:6" s="136" customFormat="1" ht="31.5" customHeight="1" thickBot="1">
      <c r="A38" s="174" t="s">
        <v>424</v>
      </c>
      <c r="B38" s="175" t="s">
        <v>425</v>
      </c>
      <c r="C38" s="176">
        <v>0</v>
      </c>
      <c r="D38" s="177">
        <v>15</v>
      </c>
      <c r="E38" s="176"/>
      <c r="F38" s="168">
        <f t="shared" si="1"/>
        <v>15</v>
      </c>
    </row>
    <row r="39" spans="1:6" s="136" customFormat="1" ht="36.75" customHeight="1" thickBot="1">
      <c r="A39" s="192" t="s">
        <v>300</v>
      </c>
      <c r="B39" s="193" t="s">
        <v>301</v>
      </c>
      <c r="C39" s="167">
        <f>SUM(C40)</f>
        <v>0</v>
      </c>
      <c r="D39" s="167">
        <f>SUM(D40)</f>
        <v>0</v>
      </c>
      <c r="E39" s="194"/>
      <c r="F39" s="168">
        <f t="shared" si="1"/>
        <v>0</v>
      </c>
    </row>
    <row r="40" spans="1:6" s="136" customFormat="1" ht="43.5" customHeight="1" thickBot="1">
      <c r="A40" s="195" t="s">
        <v>302</v>
      </c>
      <c r="B40" s="187" t="s">
        <v>303</v>
      </c>
      <c r="C40" s="188">
        <v>0</v>
      </c>
      <c r="D40" s="196">
        <v>0</v>
      </c>
      <c r="E40" s="188"/>
      <c r="F40" s="168">
        <f t="shared" si="1"/>
        <v>0</v>
      </c>
    </row>
    <row r="41" spans="1:6" s="136" customFormat="1" ht="39.75" customHeight="1" thickBot="1">
      <c r="A41" s="197" t="s">
        <v>45</v>
      </c>
      <c r="B41" s="198" t="s">
        <v>46</v>
      </c>
      <c r="C41" s="199">
        <f>SUM(C42+C52)</f>
        <v>21068</v>
      </c>
      <c r="D41" s="199">
        <f>SUM(D42+D52)</f>
        <v>25225.27</v>
      </c>
      <c r="E41" s="199">
        <f t="shared" si="0"/>
        <v>119.7326276817923</v>
      </c>
      <c r="F41" s="168">
        <f t="shared" si="1"/>
        <v>4157.27</v>
      </c>
    </row>
    <row r="42" spans="1:6" s="136" customFormat="1" ht="67.5" customHeight="1" thickBot="1">
      <c r="A42" s="165" t="s">
        <v>47</v>
      </c>
      <c r="B42" s="200" t="s">
        <v>48</v>
      </c>
      <c r="C42" s="167">
        <f>SUM(C43+C47+C46)</f>
        <v>21039</v>
      </c>
      <c r="D42" s="167">
        <f>SUM(D43+D47+D46)</f>
        <v>25205.83</v>
      </c>
      <c r="E42" s="167">
        <f t="shared" si="0"/>
        <v>119.80526641000047</v>
      </c>
      <c r="F42" s="168">
        <f t="shared" si="1"/>
        <v>4166.830000000002</v>
      </c>
    </row>
    <row r="43" spans="1:6" s="136" customFormat="1" ht="79.5" customHeight="1" thickBot="1">
      <c r="A43" s="165" t="s">
        <v>49</v>
      </c>
      <c r="B43" s="178" t="s">
        <v>50</v>
      </c>
      <c r="C43" s="168">
        <f>SUM(C44:C45)</f>
        <v>12000</v>
      </c>
      <c r="D43" s="168">
        <f>SUM(D44:D45)</f>
        <v>15965.42</v>
      </c>
      <c r="E43" s="167">
        <f t="shared" si="0"/>
        <v>133.04516666666666</v>
      </c>
      <c r="F43" s="168">
        <f t="shared" si="1"/>
        <v>3965.42</v>
      </c>
    </row>
    <row r="44" spans="1:6" s="136" customFormat="1" ht="92.25" customHeight="1" thickBot="1">
      <c r="A44" s="170" t="s">
        <v>134</v>
      </c>
      <c r="B44" s="201" t="s">
        <v>460</v>
      </c>
      <c r="C44" s="172">
        <v>8600</v>
      </c>
      <c r="D44" s="173">
        <v>13877.85</v>
      </c>
      <c r="E44" s="172">
        <f t="shared" si="0"/>
        <v>161.3703488372093</v>
      </c>
      <c r="F44" s="168">
        <f t="shared" si="1"/>
        <v>5277.85</v>
      </c>
    </row>
    <row r="45" spans="1:6" s="136" customFormat="1" ht="108" customHeight="1" thickBot="1">
      <c r="A45" s="174" t="s">
        <v>135</v>
      </c>
      <c r="B45" s="202" t="s">
        <v>461</v>
      </c>
      <c r="C45" s="176">
        <v>3400</v>
      </c>
      <c r="D45" s="185">
        <v>2087.57</v>
      </c>
      <c r="E45" s="176">
        <f t="shared" si="0"/>
        <v>61.39911764705883</v>
      </c>
      <c r="F45" s="168">
        <f t="shared" si="1"/>
        <v>-1312.4299999999998</v>
      </c>
    </row>
    <row r="46" spans="1:6" s="136" customFormat="1" ht="90" thickBot="1">
      <c r="A46" s="165" t="s">
        <v>304</v>
      </c>
      <c r="B46" s="203" t="s">
        <v>462</v>
      </c>
      <c r="C46" s="167">
        <v>100</v>
      </c>
      <c r="D46" s="168">
        <v>0</v>
      </c>
      <c r="E46" s="167">
        <f t="shared" si="0"/>
        <v>0</v>
      </c>
      <c r="F46" s="168">
        <f t="shared" si="1"/>
        <v>-100</v>
      </c>
    </row>
    <row r="47" spans="1:6" s="136" customFormat="1" ht="39" thickBot="1">
      <c r="A47" s="165" t="s">
        <v>372</v>
      </c>
      <c r="B47" s="204" t="s">
        <v>51</v>
      </c>
      <c r="C47" s="167">
        <f>SUM(C48:C51)</f>
        <v>8939</v>
      </c>
      <c r="D47" s="167">
        <f>SUM(D48:D51)</f>
        <v>9240.41</v>
      </c>
      <c r="E47" s="167">
        <f t="shared" si="0"/>
        <v>103.37185367490771</v>
      </c>
      <c r="F47" s="168">
        <f t="shared" si="1"/>
        <v>301.40999999999985</v>
      </c>
    </row>
    <row r="48" spans="1:6" s="136" customFormat="1" ht="82.5" customHeight="1" thickBot="1">
      <c r="A48" s="170" t="s">
        <v>52</v>
      </c>
      <c r="B48" s="201" t="s">
        <v>463</v>
      </c>
      <c r="C48" s="172">
        <v>4412</v>
      </c>
      <c r="D48" s="173">
        <v>6064.57</v>
      </c>
      <c r="E48" s="172">
        <f t="shared" si="0"/>
        <v>137.45625566636446</v>
      </c>
      <c r="F48" s="168">
        <f t="shared" si="1"/>
        <v>1652.5699999999997</v>
      </c>
    </row>
    <row r="49" spans="1:6" s="136" customFormat="1" ht="64.5" thickBot="1">
      <c r="A49" s="137" t="s">
        <v>53</v>
      </c>
      <c r="B49" s="131" t="s">
        <v>464</v>
      </c>
      <c r="C49" s="121">
        <v>3530</v>
      </c>
      <c r="D49" s="123">
        <v>2672.65</v>
      </c>
      <c r="E49" s="121">
        <f t="shared" si="0"/>
        <v>75.71246458923513</v>
      </c>
      <c r="F49" s="168">
        <f t="shared" si="1"/>
        <v>-857.3499999999999</v>
      </c>
    </row>
    <row r="50" spans="1:6" s="136" customFormat="1" ht="134.25" customHeight="1" thickBot="1">
      <c r="A50" s="137" t="s">
        <v>339</v>
      </c>
      <c r="B50" s="131" t="s">
        <v>417</v>
      </c>
      <c r="C50" s="121">
        <v>0</v>
      </c>
      <c r="D50" s="123">
        <v>0</v>
      </c>
      <c r="E50" s="121"/>
      <c r="F50" s="168">
        <f t="shared" si="1"/>
        <v>0</v>
      </c>
    </row>
    <row r="51" spans="1:6" s="136" customFormat="1" ht="57.75" thickBot="1">
      <c r="A51" s="174" t="s">
        <v>54</v>
      </c>
      <c r="B51" s="202" t="s">
        <v>465</v>
      </c>
      <c r="C51" s="176">
        <v>997</v>
      </c>
      <c r="D51" s="184">
        <v>503.19</v>
      </c>
      <c r="E51" s="176">
        <f t="shared" si="0"/>
        <v>50.47041123370111</v>
      </c>
      <c r="F51" s="168">
        <f t="shared" si="1"/>
        <v>-493.81</v>
      </c>
    </row>
    <row r="52" spans="1:6" s="136" customFormat="1" ht="83.25" customHeight="1" thickBot="1">
      <c r="A52" s="205" t="s">
        <v>164</v>
      </c>
      <c r="B52" s="206" t="s">
        <v>165</v>
      </c>
      <c r="C52" s="168">
        <v>29</v>
      </c>
      <c r="D52" s="207">
        <v>19.44</v>
      </c>
      <c r="E52" s="167">
        <f t="shared" si="0"/>
        <v>67.0344827586207</v>
      </c>
      <c r="F52" s="168">
        <f t="shared" si="1"/>
        <v>-9.559999999999999</v>
      </c>
    </row>
    <row r="53" spans="1:6" s="136" customFormat="1" ht="31.5" customHeight="1" thickBot="1">
      <c r="A53" s="165" t="s">
        <v>55</v>
      </c>
      <c r="B53" s="166" t="s">
        <v>56</v>
      </c>
      <c r="C53" s="167">
        <f>SUM(C54)</f>
        <v>830</v>
      </c>
      <c r="D53" s="167">
        <f>SUM(D54)</f>
        <v>963.96</v>
      </c>
      <c r="E53" s="167">
        <f t="shared" si="0"/>
        <v>116.13975903614458</v>
      </c>
      <c r="F53" s="168">
        <f t="shared" si="1"/>
        <v>133.96000000000004</v>
      </c>
    </row>
    <row r="54" spans="1:6" s="136" customFormat="1" ht="33.75" customHeight="1" thickBot="1">
      <c r="A54" s="165" t="s">
        <v>57</v>
      </c>
      <c r="B54" s="178" t="s">
        <v>58</v>
      </c>
      <c r="C54" s="167">
        <f>SUM(C55:C58)</f>
        <v>830</v>
      </c>
      <c r="D54" s="167">
        <f>SUM(D55:D58)</f>
        <v>963.96</v>
      </c>
      <c r="E54" s="167">
        <f t="shared" si="0"/>
        <v>116.13975903614458</v>
      </c>
      <c r="F54" s="168">
        <f t="shared" si="1"/>
        <v>133.96000000000004</v>
      </c>
    </row>
    <row r="55" spans="1:6" s="136" customFormat="1" ht="33.75" customHeight="1" thickBot="1">
      <c r="A55" s="170" t="s">
        <v>59</v>
      </c>
      <c r="B55" s="171" t="s">
        <v>60</v>
      </c>
      <c r="C55" s="208">
        <v>350</v>
      </c>
      <c r="D55" s="209">
        <v>232.36</v>
      </c>
      <c r="E55" s="172">
        <f t="shared" si="0"/>
        <v>66.38857142857142</v>
      </c>
      <c r="F55" s="168">
        <f t="shared" si="1"/>
        <v>-117.63999999999999</v>
      </c>
    </row>
    <row r="56" spans="1:6" s="136" customFormat="1" ht="33" customHeight="1" thickBot="1">
      <c r="A56" s="137" t="s">
        <v>61</v>
      </c>
      <c r="B56" s="112" t="s">
        <v>62</v>
      </c>
      <c r="C56" s="125">
        <v>0</v>
      </c>
      <c r="D56" s="126">
        <v>0</v>
      </c>
      <c r="E56" s="121"/>
      <c r="F56" s="168">
        <f t="shared" si="1"/>
        <v>0</v>
      </c>
    </row>
    <row r="57" spans="1:6" s="136" customFormat="1" ht="18.75" customHeight="1" thickBot="1">
      <c r="A57" s="137" t="s">
        <v>63</v>
      </c>
      <c r="B57" s="112" t="s">
        <v>64</v>
      </c>
      <c r="C57" s="125">
        <v>120</v>
      </c>
      <c r="D57" s="123">
        <v>453.29</v>
      </c>
      <c r="E57" s="121">
        <f t="shared" si="0"/>
        <v>377.7416666666667</v>
      </c>
      <c r="F57" s="168">
        <f t="shared" si="1"/>
        <v>333.29</v>
      </c>
    </row>
    <row r="58" spans="1:6" s="136" customFormat="1" ht="32.25" customHeight="1" thickBot="1">
      <c r="A58" s="174" t="s">
        <v>65</v>
      </c>
      <c r="B58" s="175" t="s">
        <v>66</v>
      </c>
      <c r="C58" s="210">
        <v>360</v>
      </c>
      <c r="D58" s="185">
        <v>278.31</v>
      </c>
      <c r="E58" s="176">
        <f t="shared" si="0"/>
        <v>77.30833333333334</v>
      </c>
      <c r="F58" s="168">
        <f t="shared" si="1"/>
        <v>-81.69</v>
      </c>
    </row>
    <row r="59" spans="1:6" s="136" customFormat="1" ht="32.25" customHeight="1" thickBot="1">
      <c r="A59" s="165" t="s">
        <v>67</v>
      </c>
      <c r="B59" s="178" t="s">
        <v>68</v>
      </c>
      <c r="C59" s="167">
        <f>SUM(C60+C64)</f>
        <v>562.8</v>
      </c>
      <c r="D59" s="167">
        <f>SUM(D60+D64)</f>
        <v>904.29</v>
      </c>
      <c r="E59" s="167">
        <f t="shared" si="0"/>
        <v>160.6769722814499</v>
      </c>
      <c r="F59" s="168">
        <f t="shared" si="1"/>
        <v>341.49</v>
      </c>
    </row>
    <row r="60" spans="1:6" s="136" customFormat="1" ht="25.5" customHeight="1" thickBot="1">
      <c r="A60" s="197" t="s">
        <v>69</v>
      </c>
      <c r="B60" s="211" t="s">
        <v>70</v>
      </c>
      <c r="C60" s="199">
        <f>SUM(C61)</f>
        <v>354.4</v>
      </c>
      <c r="D60" s="199">
        <f>SUM(D61)</f>
        <v>268.17</v>
      </c>
      <c r="E60" s="199">
        <f t="shared" si="0"/>
        <v>75.66873589164786</v>
      </c>
      <c r="F60" s="168">
        <f t="shared" si="1"/>
        <v>-86.22999999999996</v>
      </c>
    </row>
    <row r="61" spans="1:6" s="136" customFormat="1" ht="47.25" customHeight="1" thickBot="1">
      <c r="A61" s="165" t="s">
        <v>71</v>
      </c>
      <c r="B61" s="178" t="s">
        <v>295</v>
      </c>
      <c r="C61" s="167">
        <f>SUM(C62:C63)</f>
        <v>354.4</v>
      </c>
      <c r="D61" s="167">
        <f>SUM(D62:D63)</f>
        <v>268.17</v>
      </c>
      <c r="E61" s="167">
        <f t="shared" si="0"/>
        <v>75.66873589164786</v>
      </c>
      <c r="F61" s="168">
        <f t="shared" si="1"/>
        <v>-86.22999999999996</v>
      </c>
    </row>
    <row r="62" spans="1:6" s="136" customFormat="1" ht="48" customHeight="1" thickBot="1">
      <c r="A62" s="170" t="s">
        <v>72</v>
      </c>
      <c r="B62" s="201" t="s">
        <v>295</v>
      </c>
      <c r="C62" s="172">
        <v>354.4</v>
      </c>
      <c r="D62" s="212">
        <v>268.17</v>
      </c>
      <c r="E62" s="172">
        <f t="shared" si="0"/>
        <v>75.66873589164786</v>
      </c>
      <c r="F62" s="168">
        <f t="shared" si="1"/>
        <v>-86.22999999999996</v>
      </c>
    </row>
    <row r="63" spans="1:6" s="136" customFormat="1" ht="40.5" customHeight="1" thickBot="1">
      <c r="A63" s="174" t="s">
        <v>340</v>
      </c>
      <c r="B63" s="202" t="s">
        <v>295</v>
      </c>
      <c r="C63" s="176">
        <v>0</v>
      </c>
      <c r="D63" s="184">
        <v>0</v>
      </c>
      <c r="E63" s="176"/>
      <c r="F63" s="168">
        <f t="shared" si="1"/>
        <v>0</v>
      </c>
    </row>
    <row r="64" spans="1:6" s="136" customFormat="1" ht="20.25" customHeight="1" thickBot="1">
      <c r="A64" s="213" t="s">
        <v>341</v>
      </c>
      <c r="B64" s="214" t="s">
        <v>342</v>
      </c>
      <c r="C64" s="167">
        <f>SUM(C65+C66+C70)</f>
        <v>208.4</v>
      </c>
      <c r="D64" s="167">
        <f>SUM(D65+D66)</f>
        <v>636.12</v>
      </c>
      <c r="E64" s="167">
        <f t="shared" si="0"/>
        <v>305.23992322456814</v>
      </c>
      <c r="F64" s="168">
        <f t="shared" si="1"/>
        <v>427.72</v>
      </c>
    </row>
    <row r="65" spans="1:6" s="136" customFormat="1" ht="42.75" customHeight="1" thickBot="1">
      <c r="A65" s="186" t="s">
        <v>73</v>
      </c>
      <c r="B65" s="187" t="s">
        <v>155</v>
      </c>
      <c r="C65" s="188">
        <v>20</v>
      </c>
      <c r="D65" s="196">
        <v>10.24</v>
      </c>
      <c r="E65" s="188">
        <f t="shared" si="0"/>
        <v>51.2</v>
      </c>
      <c r="F65" s="168">
        <f t="shared" si="1"/>
        <v>-9.76</v>
      </c>
    </row>
    <row r="66" spans="1:6" s="136" customFormat="1" ht="41.25" customHeight="1" thickBot="1">
      <c r="A66" s="165" t="s">
        <v>74</v>
      </c>
      <c r="B66" s="178" t="s">
        <v>75</v>
      </c>
      <c r="C66" s="167">
        <f>C67+C68</f>
        <v>114.4</v>
      </c>
      <c r="D66" s="167">
        <f>D67+D68+D71</f>
        <v>625.88</v>
      </c>
      <c r="E66" s="167">
        <f t="shared" si="0"/>
        <v>547.0979020979021</v>
      </c>
      <c r="F66" s="168">
        <f t="shared" si="1"/>
        <v>511.48</v>
      </c>
    </row>
    <row r="67" spans="1:6" s="136" customFormat="1" ht="39.75" customHeight="1" thickBot="1">
      <c r="A67" s="170" t="s">
        <v>76</v>
      </c>
      <c r="B67" s="215" t="s">
        <v>466</v>
      </c>
      <c r="C67" s="172">
        <v>114.4</v>
      </c>
      <c r="D67" s="172">
        <v>480.37</v>
      </c>
      <c r="E67" s="172">
        <f aca="true" t="shared" si="4" ref="E67:E130">SUM(D67*100/C67)</f>
        <v>419.90384615384613</v>
      </c>
      <c r="F67" s="168">
        <f t="shared" si="1"/>
        <v>365.97</v>
      </c>
    </row>
    <row r="68" spans="1:6" s="136" customFormat="1" ht="46.5" customHeight="1" thickBot="1">
      <c r="A68" s="137" t="s">
        <v>77</v>
      </c>
      <c r="B68" s="132" t="s">
        <v>466</v>
      </c>
      <c r="C68" s="121">
        <v>0</v>
      </c>
      <c r="D68" s="123">
        <v>66.01</v>
      </c>
      <c r="E68" s="121"/>
      <c r="F68" s="168">
        <f t="shared" si="1"/>
        <v>66.01</v>
      </c>
    </row>
    <row r="69" spans="1:6" s="136" customFormat="1" ht="42.75" customHeight="1" thickBot="1">
      <c r="A69" s="174" t="s">
        <v>380</v>
      </c>
      <c r="B69" s="216" t="s">
        <v>466</v>
      </c>
      <c r="C69" s="176"/>
      <c r="D69" s="185"/>
      <c r="E69" s="176"/>
      <c r="F69" s="168">
        <f aca="true" t="shared" si="5" ref="F69:F132">D69-C69</f>
        <v>0</v>
      </c>
    </row>
    <row r="70" spans="1:6" s="136" customFormat="1" ht="30.75" customHeight="1" thickBot="1">
      <c r="A70" s="217" t="s">
        <v>381</v>
      </c>
      <c r="B70" s="218" t="s">
        <v>467</v>
      </c>
      <c r="C70" s="167">
        <f>SUM(C71)</f>
        <v>74</v>
      </c>
      <c r="D70" s="167">
        <f>SUM(D71)</f>
        <v>79.5</v>
      </c>
      <c r="E70" s="167">
        <f t="shared" si="4"/>
        <v>107.43243243243244</v>
      </c>
      <c r="F70" s="168">
        <f t="shared" si="5"/>
        <v>5.5</v>
      </c>
    </row>
    <row r="71" spans="1:6" s="136" customFormat="1" ht="30" customHeight="1" thickBot="1">
      <c r="A71" s="219" t="s">
        <v>382</v>
      </c>
      <c r="B71" s="220" t="s">
        <v>467</v>
      </c>
      <c r="C71" s="188">
        <v>74</v>
      </c>
      <c r="D71" s="221">
        <v>79.5</v>
      </c>
      <c r="E71" s="188">
        <f t="shared" si="4"/>
        <v>107.43243243243244</v>
      </c>
      <c r="F71" s="168">
        <f t="shared" si="5"/>
        <v>5.5</v>
      </c>
    </row>
    <row r="72" spans="1:6" s="136" customFormat="1" ht="26.25" thickBot="1">
      <c r="A72" s="165" t="s">
        <v>78</v>
      </c>
      <c r="B72" s="178" t="s">
        <v>79</v>
      </c>
      <c r="C72" s="167">
        <f>SUM(C73+C75+C80)</f>
        <v>3866</v>
      </c>
      <c r="D72" s="167">
        <f>SUM(D73+D75+D80)</f>
        <v>5507.04</v>
      </c>
      <c r="E72" s="167">
        <f t="shared" si="4"/>
        <v>142.44800827728918</v>
      </c>
      <c r="F72" s="168">
        <f t="shared" si="5"/>
        <v>1641.04</v>
      </c>
    </row>
    <row r="73" spans="1:6" s="136" customFormat="1" ht="28.5" customHeight="1" thickBot="1">
      <c r="A73" s="165" t="s">
        <v>80</v>
      </c>
      <c r="B73" s="178" t="s">
        <v>81</v>
      </c>
      <c r="C73" s="167">
        <f>SUM(C74)</f>
        <v>0</v>
      </c>
      <c r="D73" s="167">
        <f aca="true" t="shared" si="6" ref="D73">SUM(D74)</f>
        <v>0</v>
      </c>
      <c r="E73" s="167"/>
      <c r="F73" s="168">
        <f t="shared" si="5"/>
        <v>0</v>
      </c>
    </row>
    <row r="74" spans="1:6" s="136" customFormat="1" ht="37.5" customHeight="1" thickBot="1">
      <c r="A74" s="186" t="s">
        <v>82</v>
      </c>
      <c r="B74" s="187" t="s">
        <v>436</v>
      </c>
      <c r="C74" s="188">
        <v>0</v>
      </c>
      <c r="D74" s="222">
        <v>0</v>
      </c>
      <c r="E74" s="188"/>
      <c r="F74" s="168">
        <f t="shared" si="5"/>
        <v>0</v>
      </c>
    </row>
    <row r="75" spans="1:6" s="136" customFormat="1" ht="93.75" customHeight="1" thickBot="1">
      <c r="A75" s="213" t="s">
        <v>343</v>
      </c>
      <c r="B75" s="214" t="s">
        <v>344</v>
      </c>
      <c r="C75" s="167">
        <f>SUM(C76+C77)</f>
        <v>2276</v>
      </c>
      <c r="D75" s="167">
        <f>SUM(D76+D77)</f>
        <v>1712.0500000000002</v>
      </c>
      <c r="E75" s="167">
        <f t="shared" si="4"/>
        <v>75.2218804920914</v>
      </c>
      <c r="F75" s="168">
        <f t="shared" si="5"/>
        <v>-563.9499999999998</v>
      </c>
    </row>
    <row r="76" spans="1:6" s="136" customFormat="1" ht="74.25" thickBot="1">
      <c r="A76" s="165" t="s">
        <v>163</v>
      </c>
      <c r="B76" s="223" t="s">
        <v>468</v>
      </c>
      <c r="C76" s="167">
        <v>0</v>
      </c>
      <c r="D76" s="168">
        <v>3.15</v>
      </c>
      <c r="E76" s="167"/>
      <c r="F76" s="168">
        <f t="shared" si="5"/>
        <v>3.15</v>
      </c>
    </row>
    <row r="77" spans="1:6" s="136" customFormat="1" ht="80.25" customHeight="1" thickBot="1">
      <c r="A77" s="165" t="s">
        <v>136</v>
      </c>
      <c r="B77" s="203" t="s">
        <v>141</v>
      </c>
      <c r="C77" s="167">
        <f>SUM(C78:C79)</f>
        <v>2276</v>
      </c>
      <c r="D77" s="167">
        <f>SUM(D78:D79)</f>
        <v>1708.9</v>
      </c>
      <c r="E77" s="167">
        <f t="shared" si="4"/>
        <v>75.08347978910369</v>
      </c>
      <c r="F77" s="168">
        <f t="shared" si="5"/>
        <v>-567.0999999999999</v>
      </c>
    </row>
    <row r="78" spans="1:6" s="136" customFormat="1" ht="98.25" customHeight="1" thickBot="1">
      <c r="A78" s="170" t="s">
        <v>83</v>
      </c>
      <c r="B78" s="201" t="s">
        <v>469</v>
      </c>
      <c r="C78" s="172">
        <v>2276</v>
      </c>
      <c r="D78" s="209">
        <v>1708.9</v>
      </c>
      <c r="E78" s="172">
        <f t="shared" si="4"/>
        <v>75.08347978910369</v>
      </c>
      <c r="F78" s="168">
        <f t="shared" si="5"/>
        <v>-567.0999999999999</v>
      </c>
    </row>
    <row r="79" spans="1:6" s="136" customFormat="1" ht="78" customHeight="1" thickBot="1">
      <c r="A79" s="174" t="s">
        <v>84</v>
      </c>
      <c r="B79" s="224" t="s">
        <v>470</v>
      </c>
      <c r="C79" s="176">
        <v>0</v>
      </c>
      <c r="D79" s="225">
        <v>0</v>
      </c>
      <c r="E79" s="176"/>
      <c r="F79" s="168">
        <f t="shared" si="5"/>
        <v>0</v>
      </c>
    </row>
    <row r="80" spans="1:6" s="136" customFormat="1" ht="31.5" customHeight="1" thickBot="1">
      <c r="A80" s="213" t="s">
        <v>345</v>
      </c>
      <c r="B80" s="214" t="s">
        <v>346</v>
      </c>
      <c r="C80" s="167">
        <f>SUM(C81)</f>
        <v>1590</v>
      </c>
      <c r="D80" s="167">
        <f>SUM(D81)</f>
        <v>3794.99</v>
      </c>
      <c r="E80" s="167">
        <f t="shared" si="4"/>
        <v>238.67861635220126</v>
      </c>
      <c r="F80" s="168">
        <f t="shared" si="5"/>
        <v>2204.99</v>
      </c>
    </row>
    <row r="81" spans="1:6" s="136" customFormat="1" ht="42.75" customHeight="1" thickBot="1">
      <c r="A81" s="186" t="s">
        <v>85</v>
      </c>
      <c r="B81" s="187" t="s">
        <v>86</v>
      </c>
      <c r="C81" s="188">
        <v>1590</v>
      </c>
      <c r="D81" s="221">
        <v>3794.99</v>
      </c>
      <c r="E81" s="188">
        <f t="shared" si="4"/>
        <v>238.67861635220126</v>
      </c>
      <c r="F81" s="168">
        <f t="shared" si="5"/>
        <v>2204.99</v>
      </c>
    </row>
    <row r="82" spans="1:6" s="136" customFormat="1" ht="25.5" customHeight="1" thickBot="1">
      <c r="A82" s="165" t="s">
        <v>87</v>
      </c>
      <c r="B82" s="178" t="s">
        <v>88</v>
      </c>
      <c r="C82" s="167">
        <f>SUM(C83+C86+C88+C92+C98+C101+C103+C108+C110+C112+C115+C117+C105)</f>
        <v>5617.84</v>
      </c>
      <c r="D82" s="167">
        <f>SUM(D83+D86+D88+D92+D98+D101+D103+D108+D110+D112+D115+D117+D105+D91)</f>
        <v>5476.41</v>
      </c>
      <c r="E82" s="167">
        <f t="shared" si="4"/>
        <v>97.48248437121741</v>
      </c>
      <c r="F82" s="168">
        <f t="shared" si="5"/>
        <v>-141.4300000000003</v>
      </c>
    </row>
    <row r="83" spans="1:6" s="141" customFormat="1" ht="32.25" customHeight="1" thickBot="1">
      <c r="A83" s="213" t="s">
        <v>347</v>
      </c>
      <c r="B83" s="214" t="s">
        <v>348</v>
      </c>
      <c r="C83" s="167">
        <f>SUM(C84:C85)</f>
        <v>177</v>
      </c>
      <c r="D83" s="167">
        <f aca="true" t="shared" si="7" ref="D83">SUM(D84:D85)</f>
        <v>98.85999999999999</v>
      </c>
      <c r="E83" s="167">
        <f t="shared" si="4"/>
        <v>55.85310734463276</v>
      </c>
      <c r="F83" s="168">
        <f t="shared" si="5"/>
        <v>-78.14000000000001</v>
      </c>
    </row>
    <row r="84" spans="1:6" s="136" customFormat="1" ht="119.25" customHeight="1" thickBot="1">
      <c r="A84" s="170" t="s">
        <v>89</v>
      </c>
      <c r="B84" s="171" t="s">
        <v>156</v>
      </c>
      <c r="C84" s="172">
        <v>152</v>
      </c>
      <c r="D84" s="209">
        <v>82.07</v>
      </c>
      <c r="E84" s="172">
        <f t="shared" si="4"/>
        <v>53.99342105263158</v>
      </c>
      <c r="F84" s="168">
        <f t="shared" si="5"/>
        <v>-69.93</v>
      </c>
    </row>
    <row r="85" spans="1:6" s="141" customFormat="1" ht="58.5" customHeight="1" thickBot="1">
      <c r="A85" s="174" t="s">
        <v>90</v>
      </c>
      <c r="B85" s="175" t="s">
        <v>91</v>
      </c>
      <c r="C85" s="176">
        <v>25</v>
      </c>
      <c r="D85" s="185">
        <v>16.79</v>
      </c>
      <c r="E85" s="176">
        <f t="shared" si="4"/>
        <v>67.16</v>
      </c>
      <c r="F85" s="168">
        <f t="shared" si="5"/>
        <v>-8.21</v>
      </c>
    </row>
    <row r="86" spans="1:6" s="141" customFormat="1" ht="74.25" customHeight="1" thickBot="1">
      <c r="A86" s="213" t="s">
        <v>349</v>
      </c>
      <c r="B86" s="214" t="s">
        <v>350</v>
      </c>
      <c r="C86" s="167">
        <f>SUM(C87)</f>
        <v>100</v>
      </c>
      <c r="D86" s="167">
        <f>SUM(D87)</f>
        <v>-3.22</v>
      </c>
      <c r="E86" s="167">
        <f t="shared" si="4"/>
        <v>-3.22</v>
      </c>
      <c r="F86" s="168">
        <f t="shared" si="5"/>
        <v>-103.22</v>
      </c>
    </row>
    <row r="87" spans="1:6" s="141" customFormat="1" ht="63" customHeight="1" thickBot="1">
      <c r="A87" s="186" t="s">
        <v>92</v>
      </c>
      <c r="B87" s="187" t="s">
        <v>93</v>
      </c>
      <c r="C87" s="188">
        <v>100</v>
      </c>
      <c r="D87" s="221">
        <v>-3.22</v>
      </c>
      <c r="E87" s="188">
        <f t="shared" si="4"/>
        <v>-3.22</v>
      </c>
      <c r="F87" s="168">
        <f t="shared" si="5"/>
        <v>-103.22</v>
      </c>
    </row>
    <row r="88" spans="1:6" s="141" customFormat="1" ht="59.25" customHeight="1" thickBot="1">
      <c r="A88" s="165" t="s">
        <v>157</v>
      </c>
      <c r="B88" s="178" t="s">
        <v>94</v>
      </c>
      <c r="C88" s="167">
        <f>SUM(C89+C90)</f>
        <v>28</v>
      </c>
      <c r="D88" s="167">
        <f>SUM(D89+D90)</f>
        <v>60.8</v>
      </c>
      <c r="E88" s="167">
        <f t="shared" si="4"/>
        <v>217.14285714285714</v>
      </c>
      <c r="F88" s="168">
        <f t="shared" si="5"/>
        <v>32.8</v>
      </c>
    </row>
    <row r="89" spans="1:6" s="141" customFormat="1" ht="60" customHeight="1" thickBot="1">
      <c r="A89" s="170" t="s">
        <v>95</v>
      </c>
      <c r="B89" s="201" t="s">
        <v>142</v>
      </c>
      <c r="C89" s="172">
        <v>5</v>
      </c>
      <c r="D89" s="212">
        <v>51.8</v>
      </c>
      <c r="E89" s="172">
        <f t="shared" si="4"/>
        <v>1036</v>
      </c>
      <c r="F89" s="168">
        <f t="shared" si="5"/>
        <v>46.8</v>
      </c>
    </row>
    <row r="90" spans="1:6" s="141" customFormat="1" ht="60.75" customHeight="1" thickBot="1">
      <c r="A90" s="174" t="s">
        <v>293</v>
      </c>
      <c r="B90" s="202" t="s">
        <v>142</v>
      </c>
      <c r="C90" s="176">
        <v>23</v>
      </c>
      <c r="D90" s="225">
        <v>9</v>
      </c>
      <c r="E90" s="176">
        <f t="shared" si="4"/>
        <v>39.130434782608695</v>
      </c>
      <c r="F90" s="168">
        <f t="shared" si="5"/>
        <v>-14</v>
      </c>
    </row>
    <row r="91" spans="1:6" s="136" customFormat="1" ht="108" customHeight="1" thickBot="1">
      <c r="A91" s="205" t="s">
        <v>442</v>
      </c>
      <c r="B91" s="226" t="s">
        <v>418</v>
      </c>
      <c r="C91" s="227">
        <v>0</v>
      </c>
      <c r="D91" s="227">
        <v>30</v>
      </c>
      <c r="E91" s="194"/>
      <c r="F91" s="168">
        <f t="shared" si="5"/>
        <v>30</v>
      </c>
    </row>
    <row r="92" spans="1:6" s="136" customFormat="1" ht="43.5" customHeight="1" thickBot="1">
      <c r="A92" s="165" t="s">
        <v>145</v>
      </c>
      <c r="B92" s="228" t="s">
        <v>144</v>
      </c>
      <c r="C92" s="229">
        <f>SUM(C93+C95+C91)</f>
        <v>1875</v>
      </c>
      <c r="D92" s="229">
        <f>SUM(D93+D95)</f>
        <v>1660.17</v>
      </c>
      <c r="E92" s="167">
        <f t="shared" si="4"/>
        <v>88.5424</v>
      </c>
      <c r="F92" s="168">
        <f t="shared" si="5"/>
        <v>-214.82999999999993</v>
      </c>
    </row>
    <row r="93" spans="1:7" s="136" customFormat="1" ht="39.75" customHeight="1" thickBot="1">
      <c r="A93" s="165" t="s">
        <v>383</v>
      </c>
      <c r="B93" s="203" t="s">
        <v>143</v>
      </c>
      <c r="C93" s="229">
        <f>SUM(C94)</f>
        <v>140</v>
      </c>
      <c r="D93" s="229">
        <v>170</v>
      </c>
      <c r="E93" s="167">
        <f t="shared" si="4"/>
        <v>121.42857142857143</v>
      </c>
      <c r="F93" s="168">
        <f t="shared" si="5"/>
        <v>30</v>
      </c>
      <c r="G93" s="142"/>
    </row>
    <row r="94" spans="1:6" s="136" customFormat="1" ht="41.25" customHeight="1" thickBot="1">
      <c r="A94" s="186" t="s">
        <v>137</v>
      </c>
      <c r="B94" s="230" t="s">
        <v>143</v>
      </c>
      <c r="C94" s="231">
        <v>140</v>
      </c>
      <c r="D94" s="231">
        <v>170</v>
      </c>
      <c r="E94" s="188">
        <f t="shared" si="4"/>
        <v>121.42857142857143</v>
      </c>
      <c r="F94" s="168">
        <f t="shared" si="5"/>
        <v>30</v>
      </c>
    </row>
    <row r="95" spans="1:6" s="141" customFormat="1" ht="42.75" customHeight="1" thickBot="1">
      <c r="A95" s="165" t="s">
        <v>384</v>
      </c>
      <c r="B95" s="178" t="s">
        <v>97</v>
      </c>
      <c r="C95" s="229">
        <f>SUM(C96:C97)</f>
        <v>1735</v>
      </c>
      <c r="D95" s="229">
        <f>SUM(D96:D97)</f>
        <v>1490.17</v>
      </c>
      <c r="E95" s="167">
        <f t="shared" si="4"/>
        <v>85.88876080691642</v>
      </c>
      <c r="F95" s="168">
        <f t="shared" si="5"/>
        <v>-244.82999999999993</v>
      </c>
    </row>
    <row r="96" spans="1:6" s="136" customFormat="1" ht="43.5" customHeight="1" thickBot="1">
      <c r="A96" s="170" t="s">
        <v>327</v>
      </c>
      <c r="B96" s="171" t="s">
        <v>97</v>
      </c>
      <c r="C96" s="208">
        <v>1420</v>
      </c>
      <c r="D96" s="208">
        <v>1432</v>
      </c>
      <c r="E96" s="172">
        <f t="shared" si="4"/>
        <v>100.84507042253522</v>
      </c>
      <c r="F96" s="168">
        <f t="shared" si="5"/>
        <v>12</v>
      </c>
    </row>
    <row r="97" spans="1:6" s="136" customFormat="1" ht="40.5" customHeight="1" thickBot="1">
      <c r="A97" s="174" t="s">
        <v>96</v>
      </c>
      <c r="B97" s="175" t="s">
        <v>97</v>
      </c>
      <c r="C97" s="176">
        <v>315</v>
      </c>
      <c r="D97" s="185">
        <v>58.17</v>
      </c>
      <c r="E97" s="176">
        <f t="shared" si="4"/>
        <v>18.466666666666665</v>
      </c>
      <c r="F97" s="168">
        <f t="shared" si="5"/>
        <v>-256.83</v>
      </c>
    </row>
    <row r="98" spans="1:6" s="136" customFormat="1" ht="63" customHeight="1" thickBot="1">
      <c r="A98" s="213" t="s">
        <v>351</v>
      </c>
      <c r="B98" s="214" t="s">
        <v>352</v>
      </c>
      <c r="C98" s="167">
        <f>SUM(C99:C100)</f>
        <v>475</v>
      </c>
      <c r="D98" s="167">
        <f>SUM(D99:D100)</f>
        <v>494.89</v>
      </c>
      <c r="E98" s="167">
        <f t="shared" si="4"/>
        <v>104.18736842105262</v>
      </c>
      <c r="F98" s="168">
        <f t="shared" si="5"/>
        <v>19.889999999999986</v>
      </c>
    </row>
    <row r="99" spans="1:6" s="136" customFormat="1" ht="54" customHeight="1" thickBot="1">
      <c r="A99" s="170" t="s">
        <v>98</v>
      </c>
      <c r="B99" s="171" t="s">
        <v>99</v>
      </c>
      <c r="C99" s="172">
        <v>475</v>
      </c>
      <c r="D99" s="212">
        <v>476.55</v>
      </c>
      <c r="E99" s="172">
        <f t="shared" si="4"/>
        <v>100.32631578947368</v>
      </c>
      <c r="F99" s="168">
        <f t="shared" si="5"/>
        <v>1.5500000000000114</v>
      </c>
    </row>
    <row r="100" spans="1:6" s="136" customFormat="1" ht="55.5" customHeight="1" thickBot="1">
      <c r="A100" s="174" t="s">
        <v>328</v>
      </c>
      <c r="B100" s="175" t="s">
        <v>99</v>
      </c>
      <c r="C100" s="176">
        <v>0</v>
      </c>
      <c r="D100" s="185">
        <v>18.34</v>
      </c>
      <c r="E100" s="176"/>
      <c r="F100" s="168">
        <f t="shared" si="5"/>
        <v>18.34</v>
      </c>
    </row>
    <row r="101" spans="1:6" s="136" customFormat="1" ht="27.75" customHeight="1" thickBot="1">
      <c r="A101" s="213" t="s">
        <v>353</v>
      </c>
      <c r="B101" s="214" t="s">
        <v>354</v>
      </c>
      <c r="C101" s="167">
        <f>SUM(C102)</f>
        <v>59</v>
      </c>
      <c r="D101" s="167">
        <f>SUM(D102)</f>
        <v>30</v>
      </c>
      <c r="E101" s="167">
        <f t="shared" si="4"/>
        <v>50.847457627118644</v>
      </c>
      <c r="F101" s="168">
        <f t="shared" si="5"/>
        <v>-29</v>
      </c>
    </row>
    <row r="102" spans="1:6" s="136" customFormat="1" ht="27.75" customHeight="1" thickBot="1">
      <c r="A102" s="186" t="s">
        <v>153</v>
      </c>
      <c r="B102" s="232" t="s">
        <v>154</v>
      </c>
      <c r="C102" s="188">
        <v>59</v>
      </c>
      <c r="D102" s="221">
        <v>30</v>
      </c>
      <c r="E102" s="188">
        <f t="shared" si="4"/>
        <v>50.847457627118644</v>
      </c>
      <c r="F102" s="168">
        <f t="shared" si="5"/>
        <v>-29</v>
      </c>
    </row>
    <row r="103" spans="1:6" s="136" customFormat="1" ht="46.5" customHeight="1" thickBot="1">
      <c r="A103" s="213" t="s">
        <v>355</v>
      </c>
      <c r="B103" s="214" t="s">
        <v>356</v>
      </c>
      <c r="C103" s="167">
        <f>SUM(C104)</f>
        <v>149</v>
      </c>
      <c r="D103" s="167">
        <f>SUM(D104)</f>
        <v>66.23</v>
      </c>
      <c r="E103" s="167">
        <f t="shared" si="4"/>
        <v>44.4496644295302</v>
      </c>
      <c r="F103" s="168">
        <f t="shared" si="5"/>
        <v>-82.77</v>
      </c>
    </row>
    <row r="104" spans="1:6" s="136" customFormat="1" ht="57.75" customHeight="1" thickBot="1">
      <c r="A104" s="186" t="s">
        <v>161</v>
      </c>
      <c r="B104" s="187" t="s">
        <v>162</v>
      </c>
      <c r="C104" s="188">
        <v>149</v>
      </c>
      <c r="D104" s="221">
        <v>66.23</v>
      </c>
      <c r="E104" s="188">
        <f t="shared" si="4"/>
        <v>44.4496644295302</v>
      </c>
      <c r="F104" s="168">
        <f t="shared" si="5"/>
        <v>-82.77</v>
      </c>
    </row>
    <row r="105" spans="1:6" s="136" customFormat="1" ht="59.25" customHeight="1" thickBot="1">
      <c r="A105" s="213" t="s">
        <v>357</v>
      </c>
      <c r="B105" s="233" t="s">
        <v>358</v>
      </c>
      <c r="C105" s="167">
        <f>SUM(C106:C107)</f>
        <v>50</v>
      </c>
      <c r="D105" s="167">
        <f>SUM(D106:D107)</f>
        <v>53</v>
      </c>
      <c r="E105" s="167">
        <f t="shared" si="4"/>
        <v>106</v>
      </c>
      <c r="F105" s="168">
        <f t="shared" si="5"/>
        <v>3</v>
      </c>
    </row>
    <row r="106" spans="1:6" s="136" customFormat="1" ht="62.25" customHeight="1" thickBot="1">
      <c r="A106" s="170" t="s">
        <v>359</v>
      </c>
      <c r="B106" s="234" t="s">
        <v>471</v>
      </c>
      <c r="C106" s="172">
        <v>50</v>
      </c>
      <c r="D106" s="212">
        <v>50</v>
      </c>
      <c r="E106" s="172">
        <f t="shared" si="4"/>
        <v>100</v>
      </c>
      <c r="F106" s="168">
        <f t="shared" si="5"/>
        <v>0</v>
      </c>
    </row>
    <row r="107" spans="1:6" s="136" customFormat="1" ht="58.5" customHeight="1" thickBot="1">
      <c r="A107" s="174" t="s">
        <v>385</v>
      </c>
      <c r="B107" s="235" t="s">
        <v>471</v>
      </c>
      <c r="C107" s="176">
        <v>0</v>
      </c>
      <c r="D107" s="185">
        <v>3</v>
      </c>
      <c r="E107" s="176"/>
      <c r="F107" s="168">
        <f t="shared" si="5"/>
        <v>3</v>
      </c>
    </row>
    <row r="108" spans="1:6" s="136" customFormat="1" ht="36" customHeight="1" thickBot="1">
      <c r="A108" s="213" t="s">
        <v>360</v>
      </c>
      <c r="B108" s="214" t="s">
        <v>361</v>
      </c>
      <c r="C108" s="167">
        <f>SUM(C109)</f>
        <v>3.8</v>
      </c>
      <c r="D108" s="167">
        <f>SUM(D109)</f>
        <v>20.22</v>
      </c>
      <c r="E108" s="167">
        <f t="shared" si="4"/>
        <v>532.1052631578948</v>
      </c>
      <c r="F108" s="168">
        <f t="shared" si="5"/>
        <v>16.419999999999998</v>
      </c>
    </row>
    <row r="109" spans="1:6" s="136" customFormat="1" ht="46.5" customHeight="1" thickBot="1">
      <c r="A109" s="186" t="s">
        <v>158</v>
      </c>
      <c r="B109" s="187" t="s">
        <v>100</v>
      </c>
      <c r="C109" s="188">
        <v>3.8</v>
      </c>
      <c r="D109" s="221">
        <v>20.22</v>
      </c>
      <c r="E109" s="188">
        <f t="shared" si="4"/>
        <v>532.1052631578948</v>
      </c>
      <c r="F109" s="168">
        <f t="shared" si="5"/>
        <v>16.419999999999998</v>
      </c>
    </row>
    <row r="110" spans="1:6" s="136" customFormat="1" ht="65.25" customHeight="1" thickBot="1">
      <c r="A110" s="213" t="s">
        <v>362</v>
      </c>
      <c r="B110" s="214" t="s">
        <v>363</v>
      </c>
      <c r="C110" s="167">
        <f>SUM(C111)</f>
        <v>0</v>
      </c>
      <c r="D110" s="167">
        <f aca="true" t="shared" si="8" ref="D110">SUM(D111)</f>
        <v>0</v>
      </c>
      <c r="E110" s="167"/>
      <c r="F110" s="168">
        <f t="shared" si="5"/>
        <v>0</v>
      </c>
    </row>
    <row r="111" spans="1:6" s="136" customFormat="1" ht="65.25" customHeight="1" thickBot="1">
      <c r="A111" s="186" t="s">
        <v>305</v>
      </c>
      <c r="B111" s="187" t="s">
        <v>306</v>
      </c>
      <c r="C111" s="188">
        <v>0</v>
      </c>
      <c r="D111" s="221">
        <v>0</v>
      </c>
      <c r="E111" s="188"/>
      <c r="F111" s="168">
        <f t="shared" si="5"/>
        <v>0</v>
      </c>
    </row>
    <row r="112" spans="1:6" s="136" customFormat="1" ht="64.5" thickBot="1">
      <c r="A112" s="165" t="s">
        <v>329</v>
      </c>
      <c r="B112" s="178" t="s">
        <v>101</v>
      </c>
      <c r="C112" s="167">
        <f>SUM(C113:C114)</f>
        <v>100</v>
      </c>
      <c r="D112" s="167">
        <f>SUM(D113:D114)</f>
        <v>99.82</v>
      </c>
      <c r="E112" s="167">
        <f t="shared" si="4"/>
        <v>99.82</v>
      </c>
      <c r="F112" s="168">
        <f t="shared" si="5"/>
        <v>-0.18000000000000682</v>
      </c>
    </row>
    <row r="113" spans="1:6" s="136" customFormat="1" ht="64.5" thickBot="1">
      <c r="A113" s="170" t="s">
        <v>307</v>
      </c>
      <c r="B113" s="171" t="s">
        <v>101</v>
      </c>
      <c r="C113" s="172">
        <v>100</v>
      </c>
      <c r="D113" s="212">
        <v>99.82</v>
      </c>
      <c r="E113" s="172">
        <f t="shared" si="4"/>
        <v>99.82</v>
      </c>
      <c r="F113" s="168">
        <f t="shared" si="5"/>
        <v>-0.18000000000000682</v>
      </c>
    </row>
    <row r="114" spans="1:6" s="136" customFormat="1" ht="72.75" customHeight="1" thickBot="1">
      <c r="A114" s="174" t="s">
        <v>308</v>
      </c>
      <c r="B114" s="175" t="s">
        <v>101</v>
      </c>
      <c r="C114" s="176">
        <v>0</v>
      </c>
      <c r="D114" s="185">
        <v>0</v>
      </c>
      <c r="E114" s="176"/>
      <c r="F114" s="168">
        <f t="shared" si="5"/>
        <v>0</v>
      </c>
    </row>
    <row r="115" spans="1:6" s="136" customFormat="1" ht="48" customHeight="1" thickBot="1">
      <c r="A115" s="213" t="s">
        <v>364</v>
      </c>
      <c r="B115" s="214" t="s">
        <v>365</v>
      </c>
      <c r="C115" s="167">
        <f>SUM(C116)</f>
        <v>83.1</v>
      </c>
      <c r="D115" s="167">
        <f>SUM(D116)</f>
        <v>21.84</v>
      </c>
      <c r="E115" s="167">
        <f t="shared" si="4"/>
        <v>26.28158844765343</v>
      </c>
      <c r="F115" s="168">
        <f t="shared" si="5"/>
        <v>-61.25999999999999</v>
      </c>
    </row>
    <row r="116" spans="1:6" s="136" customFormat="1" ht="51.75" thickBot="1">
      <c r="A116" s="186" t="s">
        <v>102</v>
      </c>
      <c r="B116" s="187" t="s">
        <v>103</v>
      </c>
      <c r="C116" s="188">
        <v>83.1</v>
      </c>
      <c r="D116" s="221">
        <v>21.84</v>
      </c>
      <c r="E116" s="188">
        <f t="shared" si="4"/>
        <v>26.28158844765343</v>
      </c>
      <c r="F116" s="168">
        <f t="shared" si="5"/>
        <v>-61.25999999999999</v>
      </c>
    </row>
    <row r="117" spans="1:6" s="136" customFormat="1" ht="51" customHeight="1" thickBot="1">
      <c r="A117" s="165" t="s">
        <v>104</v>
      </c>
      <c r="B117" s="178" t="s">
        <v>105</v>
      </c>
      <c r="C117" s="167">
        <f>SUM(C118:C131)</f>
        <v>2517.94</v>
      </c>
      <c r="D117" s="167">
        <f>SUM(D118:D131)</f>
        <v>2843.8</v>
      </c>
      <c r="E117" s="167">
        <f t="shared" si="4"/>
        <v>112.94153156945757</v>
      </c>
      <c r="F117" s="168">
        <f t="shared" si="5"/>
        <v>325.8600000000001</v>
      </c>
    </row>
    <row r="118" spans="1:6" s="136" customFormat="1" ht="15.75" thickBot="1">
      <c r="A118" s="170"/>
      <c r="B118" s="171" t="s">
        <v>106</v>
      </c>
      <c r="C118" s="172"/>
      <c r="D118" s="209"/>
      <c r="E118" s="172"/>
      <c r="F118" s="168">
        <f t="shared" si="5"/>
        <v>0</v>
      </c>
    </row>
    <row r="119" spans="1:6" s="136" customFormat="1" ht="15.75" thickBot="1">
      <c r="A119" s="137" t="s">
        <v>160</v>
      </c>
      <c r="B119" s="112"/>
      <c r="C119" s="121">
        <v>60</v>
      </c>
      <c r="D119" s="123">
        <v>50</v>
      </c>
      <c r="E119" s="121">
        <f t="shared" si="4"/>
        <v>83.33333333333333</v>
      </c>
      <c r="F119" s="168">
        <f t="shared" si="5"/>
        <v>-10</v>
      </c>
    </row>
    <row r="120" spans="1:6" s="136" customFormat="1" ht="15.75" thickBot="1">
      <c r="A120" s="137" t="s">
        <v>168</v>
      </c>
      <c r="B120" s="112"/>
      <c r="C120" s="121">
        <v>7</v>
      </c>
      <c r="D120" s="124">
        <v>0</v>
      </c>
      <c r="E120" s="121">
        <f t="shared" si="4"/>
        <v>0</v>
      </c>
      <c r="F120" s="168">
        <f t="shared" si="5"/>
        <v>-7</v>
      </c>
    </row>
    <row r="121" spans="1:6" s="136" customFormat="1" ht="15.75" thickBot="1">
      <c r="A121" s="137" t="s">
        <v>107</v>
      </c>
      <c r="B121" s="112"/>
      <c r="C121" s="121">
        <v>101.94</v>
      </c>
      <c r="D121" s="123">
        <v>94.92</v>
      </c>
      <c r="E121" s="121">
        <f t="shared" si="4"/>
        <v>93.11359623307828</v>
      </c>
      <c r="F121" s="168">
        <f t="shared" si="5"/>
        <v>-7.019999999999996</v>
      </c>
    </row>
    <row r="122" spans="1:6" s="136" customFormat="1" ht="20.25" customHeight="1" thickBot="1">
      <c r="A122" s="137" t="s">
        <v>294</v>
      </c>
      <c r="B122" s="112"/>
      <c r="C122" s="121">
        <v>60</v>
      </c>
      <c r="D122" s="123">
        <v>240</v>
      </c>
      <c r="E122" s="121">
        <f t="shared" si="4"/>
        <v>400</v>
      </c>
      <c r="F122" s="168">
        <f t="shared" si="5"/>
        <v>180</v>
      </c>
    </row>
    <row r="123" spans="1:6" s="136" customFormat="1" ht="15.75" thickBot="1">
      <c r="A123" s="137" t="s">
        <v>366</v>
      </c>
      <c r="B123" s="112"/>
      <c r="C123" s="121">
        <v>5</v>
      </c>
      <c r="D123" s="123">
        <v>5</v>
      </c>
      <c r="E123" s="121">
        <f t="shared" si="4"/>
        <v>100</v>
      </c>
      <c r="F123" s="168">
        <f t="shared" si="5"/>
        <v>0</v>
      </c>
    </row>
    <row r="124" spans="1:6" s="136" customFormat="1" ht="16.5" customHeight="1" thickBot="1">
      <c r="A124" s="137" t="s">
        <v>152</v>
      </c>
      <c r="B124" s="112"/>
      <c r="C124" s="121">
        <v>31</v>
      </c>
      <c r="D124" s="123">
        <v>0</v>
      </c>
      <c r="E124" s="121">
        <f t="shared" si="4"/>
        <v>0</v>
      </c>
      <c r="F124" s="168">
        <f t="shared" si="5"/>
        <v>-31</v>
      </c>
    </row>
    <row r="125" spans="1:6" s="136" customFormat="1" ht="15.75" thickBot="1">
      <c r="A125" s="137" t="s">
        <v>109</v>
      </c>
      <c r="B125" s="112"/>
      <c r="C125" s="121">
        <v>635</v>
      </c>
      <c r="D125" s="123">
        <v>940</v>
      </c>
      <c r="E125" s="121">
        <f t="shared" si="4"/>
        <v>148.03149606299212</v>
      </c>
      <c r="F125" s="168">
        <f t="shared" si="5"/>
        <v>305</v>
      </c>
    </row>
    <row r="126" spans="1:6" s="136" customFormat="1" ht="15.75" thickBot="1">
      <c r="A126" s="137" t="s">
        <v>386</v>
      </c>
      <c r="B126" s="112"/>
      <c r="C126" s="121">
        <v>0</v>
      </c>
      <c r="D126" s="123">
        <v>0</v>
      </c>
      <c r="E126" s="121"/>
      <c r="F126" s="168">
        <f t="shared" si="5"/>
        <v>0</v>
      </c>
    </row>
    <row r="127" spans="1:6" s="136" customFormat="1" ht="15.75" thickBot="1">
      <c r="A127" s="137" t="s">
        <v>110</v>
      </c>
      <c r="B127" s="112"/>
      <c r="C127" s="121">
        <v>1300</v>
      </c>
      <c r="D127" s="124">
        <v>795.74</v>
      </c>
      <c r="E127" s="121">
        <f t="shared" si="4"/>
        <v>61.21076923076923</v>
      </c>
      <c r="F127" s="168">
        <f t="shared" si="5"/>
        <v>-504.26</v>
      </c>
    </row>
    <row r="128" spans="1:6" s="136" customFormat="1" ht="15.75" thickBot="1">
      <c r="A128" s="137" t="s">
        <v>387</v>
      </c>
      <c r="B128" s="112"/>
      <c r="C128" s="121">
        <v>0</v>
      </c>
      <c r="D128" s="123">
        <v>0</v>
      </c>
      <c r="E128" s="121"/>
      <c r="F128" s="168">
        <f t="shared" si="5"/>
        <v>0</v>
      </c>
    </row>
    <row r="129" spans="1:6" s="136" customFormat="1" ht="15.75" thickBot="1">
      <c r="A129" s="137" t="s">
        <v>437</v>
      </c>
      <c r="B129" s="112"/>
      <c r="C129" s="121"/>
      <c r="D129" s="123">
        <v>4.28</v>
      </c>
      <c r="E129" s="121"/>
      <c r="F129" s="168">
        <f t="shared" si="5"/>
        <v>4.28</v>
      </c>
    </row>
    <row r="130" spans="1:6" s="136" customFormat="1" ht="15.75" thickBot="1">
      <c r="A130" s="137" t="s">
        <v>108</v>
      </c>
      <c r="B130" s="112"/>
      <c r="C130" s="121">
        <v>318</v>
      </c>
      <c r="D130" s="123">
        <v>533.34</v>
      </c>
      <c r="E130" s="121">
        <f t="shared" si="4"/>
        <v>167.71698113207546</v>
      </c>
      <c r="F130" s="168">
        <f t="shared" si="5"/>
        <v>215.34000000000003</v>
      </c>
    </row>
    <row r="131" spans="1:6" s="136" customFormat="1" ht="15.75" thickBot="1">
      <c r="A131" s="174" t="s">
        <v>388</v>
      </c>
      <c r="B131" s="175"/>
      <c r="C131" s="176">
        <v>0</v>
      </c>
      <c r="D131" s="185">
        <v>180.52</v>
      </c>
      <c r="E131" s="176"/>
      <c r="F131" s="168">
        <f t="shared" si="5"/>
        <v>180.52</v>
      </c>
    </row>
    <row r="132" spans="1:6" s="136" customFormat="1" ht="15.75" thickBot="1">
      <c r="A132" s="192" t="s">
        <v>111</v>
      </c>
      <c r="B132" s="178" t="s">
        <v>112</v>
      </c>
      <c r="C132" s="236">
        <f>SUM(C138+C133)</f>
        <v>0</v>
      </c>
      <c r="D132" s="237">
        <f>SUM(D138+D133)</f>
        <v>6.1000000000000005</v>
      </c>
      <c r="E132" s="167"/>
      <c r="F132" s="168">
        <f t="shared" si="5"/>
        <v>6.1000000000000005</v>
      </c>
    </row>
    <row r="133" spans="1:6" s="136" customFormat="1" ht="15.75" thickBot="1">
      <c r="A133" s="192" t="s">
        <v>113</v>
      </c>
      <c r="B133" s="178" t="s">
        <v>114</v>
      </c>
      <c r="C133" s="236">
        <f>SUM(C134:C137)</f>
        <v>0</v>
      </c>
      <c r="D133" s="167">
        <f>SUM(D134:D137)</f>
        <v>6.1000000000000005</v>
      </c>
      <c r="E133" s="167"/>
      <c r="F133" s="168">
        <f aca="true" t="shared" si="9" ref="F133:F196">D133-C133</f>
        <v>6.1000000000000005</v>
      </c>
    </row>
    <row r="134" spans="1:6" s="136" customFormat="1" ht="15.75" thickBot="1">
      <c r="A134" s="238" t="s">
        <v>115</v>
      </c>
      <c r="B134" s="171" t="s">
        <v>114</v>
      </c>
      <c r="C134" s="239">
        <v>0</v>
      </c>
      <c r="D134" s="240">
        <v>5.32</v>
      </c>
      <c r="E134" s="172"/>
      <c r="F134" s="168">
        <f t="shared" si="9"/>
        <v>5.32</v>
      </c>
    </row>
    <row r="135" spans="1:6" s="136" customFormat="1" ht="22.5" customHeight="1" thickBot="1">
      <c r="A135" s="140" t="s">
        <v>309</v>
      </c>
      <c r="B135" s="112" t="s">
        <v>114</v>
      </c>
      <c r="C135" s="116">
        <v>0</v>
      </c>
      <c r="D135" s="127">
        <v>0.78</v>
      </c>
      <c r="E135" s="121"/>
      <c r="F135" s="168">
        <f t="shared" si="9"/>
        <v>0.78</v>
      </c>
    </row>
    <row r="136" spans="1:6" s="136" customFormat="1" ht="20.25" customHeight="1" thickBot="1">
      <c r="A136" s="140" t="s">
        <v>389</v>
      </c>
      <c r="B136" s="112" t="s">
        <v>114</v>
      </c>
      <c r="C136" s="116">
        <v>0</v>
      </c>
      <c r="D136" s="127">
        <v>0</v>
      </c>
      <c r="E136" s="121"/>
      <c r="F136" s="168">
        <f t="shared" si="9"/>
        <v>0</v>
      </c>
    </row>
    <row r="137" spans="1:6" s="136" customFormat="1" ht="20.25" customHeight="1" thickBot="1">
      <c r="A137" s="140" t="s">
        <v>438</v>
      </c>
      <c r="B137" s="112" t="s">
        <v>114</v>
      </c>
      <c r="C137" s="241"/>
      <c r="D137" s="242">
        <v>0</v>
      </c>
      <c r="E137" s="176"/>
      <c r="F137" s="168">
        <f t="shared" si="9"/>
        <v>0</v>
      </c>
    </row>
    <row r="138" spans="1:6" s="136" customFormat="1" ht="26.25" thickBot="1">
      <c r="A138" s="243" t="s">
        <v>439</v>
      </c>
      <c r="B138" s="244" t="s">
        <v>390</v>
      </c>
      <c r="C138" s="245">
        <v>0</v>
      </c>
      <c r="D138" s="246"/>
      <c r="E138" s="247"/>
      <c r="F138" s="168">
        <f t="shared" si="9"/>
        <v>0</v>
      </c>
    </row>
    <row r="139" spans="1:6" s="136" customFormat="1" ht="29.25" customHeight="1" thickBot="1">
      <c r="A139" s="169" t="s">
        <v>116</v>
      </c>
      <c r="B139" s="178" t="s">
        <v>117</v>
      </c>
      <c r="C139" s="248">
        <f>SUM(C140+C195+C199+C193)</f>
        <v>983755.7299999999</v>
      </c>
      <c r="D139" s="248">
        <f>SUM(D140+D195+D199+D193)</f>
        <v>597905.54</v>
      </c>
      <c r="E139" s="167">
        <f aca="true" t="shared" si="10" ref="E139:E203">SUM(D139*100/C139)</f>
        <v>60.777845736156486</v>
      </c>
      <c r="F139" s="168">
        <f t="shared" si="9"/>
        <v>-385850.1899999998</v>
      </c>
    </row>
    <row r="140" spans="1:6" s="136" customFormat="1" ht="44.25" customHeight="1" thickBot="1">
      <c r="A140" s="165" t="s">
        <v>118</v>
      </c>
      <c r="B140" s="249" t="s">
        <v>119</v>
      </c>
      <c r="C140" s="248">
        <f>SUM(C141+C144+C169+C184)</f>
        <v>981654.3999999999</v>
      </c>
      <c r="D140" s="248">
        <f>SUM(D141+D144+D169+D184)</f>
        <v>603122.43</v>
      </c>
      <c r="E140" s="167">
        <f t="shared" si="10"/>
        <v>61.43938538858484</v>
      </c>
      <c r="F140" s="168">
        <f t="shared" si="9"/>
        <v>-378531.96999999986</v>
      </c>
    </row>
    <row r="141" spans="1:6" s="136" customFormat="1" ht="22.5" customHeight="1" thickBot="1">
      <c r="A141" s="250" t="s">
        <v>310</v>
      </c>
      <c r="B141" s="251" t="s">
        <v>120</v>
      </c>
      <c r="C141" s="248">
        <f>SUM(C142+C143)</f>
        <v>16017</v>
      </c>
      <c r="D141" s="248">
        <f>SUM(D142+D143)</f>
        <v>3876</v>
      </c>
      <c r="E141" s="167">
        <f t="shared" si="10"/>
        <v>24.199288256227756</v>
      </c>
      <c r="F141" s="168">
        <f t="shared" si="9"/>
        <v>-12141</v>
      </c>
    </row>
    <row r="142" spans="1:6" s="136" customFormat="1" ht="51" customHeight="1" thickBot="1">
      <c r="A142" s="252" t="s">
        <v>311</v>
      </c>
      <c r="B142" s="253" t="s">
        <v>391</v>
      </c>
      <c r="C142" s="254">
        <v>4821</v>
      </c>
      <c r="D142" s="255">
        <v>2010</v>
      </c>
      <c r="E142" s="172">
        <f t="shared" si="10"/>
        <v>41.692594897324206</v>
      </c>
      <c r="F142" s="168">
        <f t="shared" si="9"/>
        <v>-2811</v>
      </c>
    </row>
    <row r="143" spans="1:6" s="136" customFormat="1" ht="50.25" customHeight="1" thickBot="1">
      <c r="A143" s="256" t="s">
        <v>311</v>
      </c>
      <c r="B143" s="257" t="s">
        <v>330</v>
      </c>
      <c r="C143" s="258">
        <v>11196</v>
      </c>
      <c r="D143" s="259">
        <v>1866</v>
      </c>
      <c r="E143" s="176">
        <f t="shared" si="10"/>
        <v>16.666666666666668</v>
      </c>
      <c r="F143" s="168">
        <f t="shared" si="9"/>
        <v>-9330</v>
      </c>
    </row>
    <row r="144" spans="1:6" s="136" customFormat="1" ht="22.5" customHeight="1" thickBot="1">
      <c r="A144" s="260" t="s">
        <v>312</v>
      </c>
      <c r="B144" s="249" t="s">
        <v>121</v>
      </c>
      <c r="C144" s="167">
        <f>SUM(C145+C146+C148+C149+C150+C151+C152+C153+C154+C155+C156+C157+C147)</f>
        <v>390347.02</v>
      </c>
      <c r="D144" s="167">
        <f>SUM(D145+D146+D148+D149+D150+D151+D152+D153+D154+D155+D156+D157+D147)</f>
        <v>142329.39</v>
      </c>
      <c r="E144" s="167">
        <f t="shared" si="10"/>
        <v>36.46227144247188</v>
      </c>
      <c r="F144" s="168">
        <f t="shared" si="9"/>
        <v>-248017.63</v>
      </c>
    </row>
    <row r="145" spans="1:6" s="136" customFormat="1" ht="55.5" customHeight="1" thickBot="1">
      <c r="A145" s="261" t="s">
        <v>401</v>
      </c>
      <c r="B145" s="262" t="s">
        <v>402</v>
      </c>
      <c r="C145" s="172">
        <v>0</v>
      </c>
      <c r="D145" s="151"/>
      <c r="E145" s="172"/>
      <c r="F145" s="168">
        <f t="shared" si="9"/>
        <v>0</v>
      </c>
    </row>
    <row r="146" spans="1:6" s="136" customFormat="1" ht="58.5" customHeight="1" thickBot="1">
      <c r="A146" s="263" t="s">
        <v>443</v>
      </c>
      <c r="B146" s="111" t="s">
        <v>444</v>
      </c>
      <c r="C146" s="172"/>
      <c r="D146" s="151"/>
      <c r="E146" s="172"/>
      <c r="F146" s="168">
        <f t="shared" si="9"/>
        <v>0</v>
      </c>
    </row>
    <row r="147" spans="1:6" s="136" customFormat="1" ht="87" customHeight="1" thickBot="1">
      <c r="A147" s="263" t="s">
        <v>443</v>
      </c>
      <c r="B147" s="111" t="s">
        <v>472</v>
      </c>
      <c r="C147" s="172"/>
      <c r="D147" s="151"/>
      <c r="E147" s="172"/>
      <c r="F147" s="168">
        <f t="shared" si="9"/>
        <v>0</v>
      </c>
    </row>
    <row r="148" spans="1:11" s="136" customFormat="1" ht="53.25" customHeight="1" thickBot="1">
      <c r="A148" s="145" t="s">
        <v>419</v>
      </c>
      <c r="B148" s="111" t="s">
        <v>420</v>
      </c>
      <c r="C148" s="121"/>
      <c r="D148" s="120"/>
      <c r="E148" s="121"/>
      <c r="F148" s="168">
        <f t="shared" si="9"/>
        <v>0</v>
      </c>
      <c r="J148" s="147"/>
      <c r="K148" s="146"/>
    </row>
    <row r="149" spans="1:6" s="136" customFormat="1" ht="63.75" customHeight="1" thickBot="1">
      <c r="A149" s="145" t="s">
        <v>403</v>
      </c>
      <c r="B149" s="133" t="s">
        <v>404</v>
      </c>
      <c r="C149" s="121">
        <v>787.24</v>
      </c>
      <c r="D149" s="121">
        <v>787.24</v>
      </c>
      <c r="E149" s="121">
        <f t="shared" si="10"/>
        <v>100</v>
      </c>
      <c r="F149" s="168">
        <f t="shared" si="9"/>
        <v>0</v>
      </c>
    </row>
    <row r="150" spans="1:6" s="136" customFormat="1" ht="62.25" customHeight="1" thickBot="1">
      <c r="A150" s="145" t="s">
        <v>405</v>
      </c>
      <c r="B150" s="133" t="s">
        <v>406</v>
      </c>
      <c r="C150" s="121">
        <v>873.94</v>
      </c>
      <c r="D150" s="121">
        <v>873.94</v>
      </c>
      <c r="E150" s="121">
        <f t="shared" si="10"/>
        <v>100</v>
      </c>
      <c r="F150" s="168">
        <f t="shared" si="9"/>
        <v>0</v>
      </c>
    </row>
    <row r="151" spans="1:6" s="136" customFormat="1" ht="39" customHeight="1" thickBot="1">
      <c r="A151" s="148" t="s">
        <v>426</v>
      </c>
      <c r="B151" s="112" t="s">
        <v>427</v>
      </c>
      <c r="C151" s="121">
        <v>95.9</v>
      </c>
      <c r="D151" s="121">
        <v>95.9</v>
      </c>
      <c r="E151" s="121">
        <f t="shared" si="10"/>
        <v>100</v>
      </c>
      <c r="F151" s="168">
        <f t="shared" si="9"/>
        <v>0</v>
      </c>
    </row>
    <row r="152" spans="1:6" s="136" customFormat="1" ht="30.75" customHeight="1" thickBot="1">
      <c r="A152" s="149" t="s">
        <v>428</v>
      </c>
      <c r="B152" s="264" t="s">
        <v>429</v>
      </c>
      <c r="C152" s="121">
        <v>1729.7</v>
      </c>
      <c r="D152" s="121">
        <v>1341.47</v>
      </c>
      <c r="E152" s="121">
        <f t="shared" si="10"/>
        <v>77.55506735272013</v>
      </c>
      <c r="F152" s="168">
        <f t="shared" si="9"/>
        <v>-388.23</v>
      </c>
    </row>
    <row r="153" spans="1:6" s="136" customFormat="1" ht="85.5" customHeight="1" thickBot="1">
      <c r="A153" s="149" t="s">
        <v>440</v>
      </c>
      <c r="B153" s="112" t="s">
        <v>473</v>
      </c>
      <c r="C153" s="121">
        <v>175.2</v>
      </c>
      <c r="D153" s="121">
        <v>175.2</v>
      </c>
      <c r="E153" s="121">
        <f t="shared" si="10"/>
        <v>100</v>
      </c>
      <c r="F153" s="168">
        <f t="shared" si="9"/>
        <v>0</v>
      </c>
    </row>
    <row r="154" spans="1:6" s="136" customFormat="1" ht="65.25" customHeight="1" thickBot="1">
      <c r="A154" s="149" t="s">
        <v>440</v>
      </c>
      <c r="B154" s="112" t="s">
        <v>474</v>
      </c>
      <c r="C154" s="121">
        <v>150</v>
      </c>
      <c r="D154" s="120"/>
      <c r="E154" s="121">
        <f t="shared" si="10"/>
        <v>0</v>
      </c>
      <c r="F154" s="168">
        <f t="shared" si="9"/>
        <v>-150</v>
      </c>
    </row>
    <row r="155" spans="1:6" s="136" customFormat="1" ht="33" customHeight="1" thickBot="1">
      <c r="A155" s="145" t="s">
        <v>392</v>
      </c>
      <c r="B155" s="111" t="s">
        <v>393</v>
      </c>
      <c r="C155" s="121">
        <v>823.2</v>
      </c>
      <c r="D155" s="121">
        <v>823.2</v>
      </c>
      <c r="E155" s="121">
        <f t="shared" si="10"/>
        <v>100</v>
      </c>
      <c r="F155" s="168">
        <f t="shared" si="9"/>
        <v>0</v>
      </c>
    </row>
    <row r="156" spans="1:6" s="136" customFormat="1" ht="83.25" customHeight="1" thickBot="1">
      <c r="A156" s="265" t="s">
        <v>394</v>
      </c>
      <c r="B156" s="257" t="s">
        <v>395</v>
      </c>
      <c r="C156" s="176">
        <v>18967.9</v>
      </c>
      <c r="D156" s="176">
        <v>8926.7</v>
      </c>
      <c r="E156" s="176">
        <f t="shared" si="10"/>
        <v>47.0621418290902</v>
      </c>
      <c r="F156" s="168">
        <f t="shared" si="9"/>
        <v>-10041.2</v>
      </c>
    </row>
    <row r="157" spans="1:6" s="136" customFormat="1" ht="78.75" customHeight="1" thickBot="1">
      <c r="A157" s="260" t="s">
        <v>313</v>
      </c>
      <c r="B157" s="266" t="s">
        <v>122</v>
      </c>
      <c r="C157" s="167">
        <f>SUM(C158:C168)</f>
        <v>366743.94</v>
      </c>
      <c r="D157" s="167">
        <f>SUM(D158:D168)</f>
        <v>129305.74</v>
      </c>
      <c r="E157" s="167">
        <f t="shared" si="10"/>
        <v>35.257771403121204</v>
      </c>
      <c r="F157" s="168">
        <f t="shared" si="9"/>
        <v>-237438.2</v>
      </c>
    </row>
    <row r="158" spans="1:6" s="136" customFormat="1" ht="45.75" customHeight="1" thickBot="1">
      <c r="A158" s="252" t="s">
        <v>407</v>
      </c>
      <c r="B158" s="267" t="s">
        <v>408</v>
      </c>
      <c r="C158" s="239">
        <v>382</v>
      </c>
      <c r="D158" s="172">
        <v>382</v>
      </c>
      <c r="E158" s="172">
        <f t="shared" si="10"/>
        <v>100</v>
      </c>
      <c r="F158" s="168">
        <f t="shared" si="9"/>
        <v>0</v>
      </c>
    </row>
    <row r="159" spans="1:6" s="136" customFormat="1" ht="39.75" customHeight="1" thickBot="1">
      <c r="A159" s="263" t="s">
        <v>430</v>
      </c>
      <c r="B159" s="111" t="s">
        <v>445</v>
      </c>
      <c r="C159" s="239"/>
      <c r="D159" s="172"/>
      <c r="E159" s="172"/>
      <c r="F159" s="168">
        <f t="shared" si="9"/>
        <v>0</v>
      </c>
    </row>
    <row r="160" spans="1:6" s="136" customFormat="1" ht="54.75" customHeight="1" thickBot="1">
      <c r="A160" s="143" t="s">
        <v>314</v>
      </c>
      <c r="B160" s="111" t="s">
        <v>123</v>
      </c>
      <c r="C160" s="117">
        <v>44235</v>
      </c>
      <c r="D160" s="127">
        <v>32268</v>
      </c>
      <c r="E160" s="121">
        <f t="shared" si="10"/>
        <v>72.94676161410648</v>
      </c>
      <c r="F160" s="168">
        <f t="shared" si="9"/>
        <v>-11967</v>
      </c>
    </row>
    <row r="161" spans="1:6" s="136" customFormat="1" ht="57" customHeight="1" thickBot="1">
      <c r="A161" s="143" t="s">
        <v>314</v>
      </c>
      <c r="B161" s="111" t="s">
        <v>331</v>
      </c>
      <c r="C161" s="117">
        <v>11636.9</v>
      </c>
      <c r="D161" s="127">
        <v>11636.9</v>
      </c>
      <c r="E161" s="121">
        <f t="shared" si="10"/>
        <v>100</v>
      </c>
      <c r="F161" s="168">
        <f t="shared" si="9"/>
        <v>0</v>
      </c>
    </row>
    <row r="162" spans="1:6" s="136" customFormat="1" ht="118.5" customHeight="1" thickBot="1">
      <c r="A162" s="143" t="s">
        <v>314</v>
      </c>
      <c r="B162" s="111" t="s">
        <v>421</v>
      </c>
      <c r="C162" s="117">
        <v>8413.61</v>
      </c>
      <c r="D162" s="127">
        <v>8413.62</v>
      </c>
      <c r="E162" s="121">
        <f t="shared" si="10"/>
        <v>100.00011885504559</v>
      </c>
      <c r="F162" s="168">
        <f t="shared" si="9"/>
        <v>0.010000000000218279</v>
      </c>
    </row>
    <row r="163" spans="1:6" s="136" customFormat="1" ht="86.25" customHeight="1" thickBot="1">
      <c r="A163" s="143" t="s">
        <v>315</v>
      </c>
      <c r="B163" s="111" t="s">
        <v>124</v>
      </c>
      <c r="C163" s="117">
        <v>292538</v>
      </c>
      <c r="D163" s="127">
        <v>73134</v>
      </c>
      <c r="E163" s="121">
        <f t="shared" si="10"/>
        <v>24.999829082033788</v>
      </c>
      <c r="F163" s="168">
        <f t="shared" si="9"/>
        <v>-219404</v>
      </c>
    </row>
    <row r="164" spans="1:6" s="136" customFormat="1" ht="68.25" customHeight="1" thickBot="1">
      <c r="A164" s="149" t="s">
        <v>430</v>
      </c>
      <c r="B164" s="268" t="s">
        <v>431</v>
      </c>
      <c r="C164" s="117">
        <v>280</v>
      </c>
      <c r="D164" s="127"/>
      <c r="E164" s="121">
        <f t="shared" si="10"/>
        <v>0</v>
      </c>
      <c r="F164" s="168">
        <f t="shared" si="9"/>
        <v>-280</v>
      </c>
    </row>
    <row r="165" spans="1:6" s="136" customFormat="1" ht="96" customHeight="1" thickBot="1">
      <c r="A165" s="269" t="s">
        <v>432</v>
      </c>
      <c r="B165" s="268" t="s">
        <v>433</v>
      </c>
      <c r="C165" s="117">
        <v>7533.13</v>
      </c>
      <c r="D165" s="127">
        <v>1745.92</v>
      </c>
      <c r="E165" s="121">
        <f t="shared" si="10"/>
        <v>23.176554765416235</v>
      </c>
      <c r="F165" s="168">
        <f t="shared" si="9"/>
        <v>-5787.21</v>
      </c>
    </row>
    <row r="166" spans="1:6" s="136" customFormat="1" ht="18.75" customHeight="1" thickBot="1">
      <c r="A166" s="269" t="s">
        <v>446</v>
      </c>
      <c r="B166" s="134" t="s">
        <v>447</v>
      </c>
      <c r="C166" s="258">
        <v>1543.2</v>
      </c>
      <c r="D166" s="242">
        <v>1543.2</v>
      </c>
      <c r="E166" s="176"/>
      <c r="F166" s="168">
        <f t="shared" si="9"/>
        <v>0</v>
      </c>
    </row>
    <row r="167" spans="1:6" s="136" customFormat="1" ht="55.5" customHeight="1" thickBot="1">
      <c r="A167" s="270" t="s">
        <v>430</v>
      </c>
      <c r="B167" s="271" t="s">
        <v>441</v>
      </c>
      <c r="C167" s="258">
        <v>0</v>
      </c>
      <c r="D167" s="242"/>
      <c r="E167" s="176"/>
      <c r="F167" s="168">
        <f t="shared" si="9"/>
        <v>0</v>
      </c>
    </row>
    <row r="168" spans="1:6" s="136" customFormat="1" ht="77.25" thickBot="1">
      <c r="A168" s="270" t="s">
        <v>430</v>
      </c>
      <c r="B168" s="271" t="s">
        <v>475</v>
      </c>
      <c r="C168" s="258">
        <v>182.1</v>
      </c>
      <c r="D168" s="242">
        <v>182.1</v>
      </c>
      <c r="E168" s="176"/>
      <c r="F168" s="168">
        <f t="shared" si="9"/>
        <v>0</v>
      </c>
    </row>
    <row r="169" spans="1:6" s="136" customFormat="1" ht="68.25" customHeight="1" thickBot="1">
      <c r="A169" s="260" t="s">
        <v>316</v>
      </c>
      <c r="B169" s="249" t="s">
        <v>125</v>
      </c>
      <c r="C169" s="236">
        <f>SUM(C170+C171+C181+C179+C178+C180)</f>
        <v>516028.39999999997</v>
      </c>
      <c r="D169" s="236">
        <f>SUM(D170+D171+D181+D179+D178+D180)</f>
        <v>437775.06000000006</v>
      </c>
      <c r="E169" s="167">
        <f t="shared" si="10"/>
        <v>84.83545866855393</v>
      </c>
      <c r="F169" s="168">
        <f t="shared" si="9"/>
        <v>-78253.33999999991</v>
      </c>
    </row>
    <row r="170" spans="1:6" s="136" customFormat="1" ht="69.75" customHeight="1" thickBot="1">
      <c r="A170" s="252" t="s">
        <v>317</v>
      </c>
      <c r="B170" s="272" t="s">
        <v>126</v>
      </c>
      <c r="C170" s="254">
        <v>17334.2</v>
      </c>
      <c r="D170" s="255">
        <v>12953.6</v>
      </c>
      <c r="E170" s="172">
        <f t="shared" si="10"/>
        <v>74.7285712637445</v>
      </c>
      <c r="F170" s="168">
        <f t="shared" si="9"/>
        <v>-4380.6</v>
      </c>
    </row>
    <row r="171" spans="1:6" s="136" customFormat="1" ht="70.5" customHeight="1" thickBot="1">
      <c r="A171" s="144" t="s">
        <v>318</v>
      </c>
      <c r="B171" s="114" t="s">
        <v>127</v>
      </c>
      <c r="C171" s="129">
        <f>SUM(C172:C177)</f>
        <v>73421.9</v>
      </c>
      <c r="D171" s="129">
        <f>SUM(D172:D177)</f>
        <v>68598.90000000001</v>
      </c>
      <c r="E171" s="273">
        <f t="shared" si="10"/>
        <v>93.43111523945855</v>
      </c>
      <c r="F171" s="168">
        <f t="shared" si="9"/>
        <v>-4822.999999999985</v>
      </c>
    </row>
    <row r="172" spans="1:6" s="136" customFormat="1" ht="34.5" customHeight="1" thickBot="1">
      <c r="A172" s="143" t="s">
        <v>318</v>
      </c>
      <c r="B172" s="111" t="s">
        <v>128</v>
      </c>
      <c r="C172" s="130">
        <v>274</v>
      </c>
      <c r="D172" s="127">
        <v>274</v>
      </c>
      <c r="E172" s="121">
        <f t="shared" si="10"/>
        <v>100</v>
      </c>
      <c r="F172" s="168">
        <f t="shared" si="9"/>
        <v>0</v>
      </c>
    </row>
    <row r="173" spans="1:6" s="136" customFormat="1" ht="52.5" customHeight="1" thickBot="1">
      <c r="A173" s="143" t="s">
        <v>318</v>
      </c>
      <c r="B173" s="111" t="s">
        <v>129</v>
      </c>
      <c r="C173" s="130">
        <v>72080</v>
      </c>
      <c r="D173" s="128">
        <v>67267.07</v>
      </c>
      <c r="E173" s="121">
        <f t="shared" si="10"/>
        <v>93.32279411764708</v>
      </c>
      <c r="F173" s="168">
        <f t="shared" si="9"/>
        <v>-4812.929999999993</v>
      </c>
    </row>
    <row r="174" spans="1:6" s="136" customFormat="1" ht="112.5" customHeight="1" thickBot="1">
      <c r="A174" s="143" t="s">
        <v>318</v>
      </c>
      <c r="B174" s="111" t="s">
        <v>130</v>
      </c>
      <c r="C174" s="130">
        <v>0.1</v>
      </c>
      <c r="D174" s="127">
        <v>0.1</v>
      </c>
      <c r="E174" s="121">
        <f t="shared" si="10"/>
        <v>100</v>
      </c>
      <c r="F174" s="168">
        <f t="shared" si="9"/>
        <v>0</v>
      </c>
    </row>
    <row r="175" spans="1:6" s="136" customFormat="1" ht="54.75" customHeight="1" thickBot="1">
      <c r="A175" s="143" t="s">
        <v>318</v>
      </c>
      <c r="B175" s="111" t="s">
        <v>131</v>
      </c>
      <c r="C175" s="130">
        <v>106.4</v>
      </c>
      <c r="D175" s="127">
        <v>106.4</v>
      </c>
      <c r="E175" s="121">
        <f t="shared" si="10"/>
        <v>100</v>
      </c>
      <c r="F175" s="168">
        <f t="shared" si="9"/>
        <v>0</v>
      </c>
    </row>
    <row r="176" spans="1:6" s="136" customFormat="1" ht="51.75" customHeight="1" thickBot="1">
      <c r="A176" s="143" t="s">
        <v>318</v>
      </c>
      <c r="B176" s="115" t="s">
        <v>332</v>
      </c>
      <c r="C176" s="130">
        <v>961.2</v>
      </c>
      <c r="D176" s="127">
        <v>951.2</v>
      </c>
      <c r="E176" s="121">
        <f t="shared" si="10"/>
        <v>98.95963379109446</v>
      </c>
      <c r="F176" s="168">
        <f t="shared" si="9"/>
        <v>-10</v>
      </c>
    </row>
    <row r="177" spans="1:6" s="136" customFormat="1" ht="69" customHeight="1" thickBot="1">
      <c r="A177" s="143" t="s">
        <v>318</v>
      </c>
      <c r="B177" s="111" t="s">
        <v>319</v>
      </c>
      <c r="C177" s="130">
        <v>0.2</v>
      </c>
      <c r="D177" s="127">
        <v>0.13</v>
      </c>
      <c r="E177" s="121">
        <f t="shared" si="10"/>
        <v>65</v>
      </c>
      <c r="F177" s="168">
        <f t="shared" si="9"/>
        <v>-0.07</v>
      </c>
    </row>
    <row r="178" spans="1:6" s="136" customFormat="1" ht="28.5" customHeight="1" thickBot="1">
      <c r="A178" s="143" t="s">
        <v>320</v>
      </c>
      <c r="B178" s="111" t="s">
        <v>167</v>
      </c>
      <c r="C178" s="130">
        <v>225.2</v>
      </c>
      <c r="D178" s="127">
        <v>225.2</v>
      </c>
      <c r="E178" s="121">
        <f t="shared" si="10"/>
        <v>100</v>
      </c>
      <c r="F178" s="168">
        <f t="shared" si="9"/>
        <v>0</v>
      </c>
    </row>
    <row r="179" spans="1:6" s="136" customFormat="1" ht="112.5" customHeight="1" thickBot="1">
      <c r="A179" s="143" t="s">
        <v>321</v>
      </c>
      <c r="B179" s="111" t="s">
        <v>333</v>
      </c>
      <c r="C179" s="130">
        <v>18456</v>
      </c>
      <c r="D179" s="127">
        <v>14122.76</v>
      </c>
      <c r="E179" s="121">
        <f t="shared" si="10"/>
        <v>76.52123970524491</v>
      </c>
      <c r="F179" s="168">
        <f t="shared" si="9"/>
        <v>-4333.24</v>
      </c>
    </row>
    <row r="180" spans="1:6" s="136" customFormat="1" ht="58.5" customHeight="1" thickBot="1">
      <c r="A180" s="265" t="s">
        <v>396</v>
      </c>
      <c r="B180" s="257" t="s">
        <v>397</v>
      </c>
      <c r="C180" s="258">
        <v>119.5</v>
      </c>
      <c r="D180" s="242">
        <v>57.9</v>
      </c>
      <c r="E180" s="176">
        <f t="shared" si="10"/>
        <v>48.45188284518829</v>
      </c>
      <c r="F180" s="168">
        <f t="shared" si="9"/>
        <v>-61.6</v>
      </c>
    </row>
    <row r="181" spans="1:6" s="136" customFormat="1" ht="29.25" customHeight="1" thickBot="1">
      <c r="A181" s="260" t="s">
        <v>322</v>
      </c>
      <c r="B181" s="249" t="s">
        <v>132</v>
      </c>
      <c r="C181" s="274">
        <f>SUM(C182+C183)</f>
        <v>406471.6</v>
      </c>
      <c r="D181" s="274">
        <f>SUM(D182+D183)</f>
        <v>341816.7</v>
      </c>
      <c r="E181" s="167">
        <f t="shared" si="10"/>
        <v>84.09362425320737</v>
      </c>
      <c r="F181" s="168">
        <f t="shared" si="9"/>
        <v>-64654.899999999965</v>
      </c>
    </row>
    <row r="182" spans="1:6" s="136" customFormat="1" ht="102.75" thickBot="1">
      <c r="A182" s="252" t="s">
        <v>323</v>
      </c>
      <c r="B182" s="272" t="s">
        <v>334</v>
      </c>
      <c r="C182" s="275">
        <v>238949.6</v>
      </c>
      <c r="D182" s="255">
        <v>201170.7</v>
      </c>
      <c r="E182" s="172">
        <f t="shared" si="10"/>
        <v>84.18959479321163</v>
      </c>
      <c r="F182" s="168">
        <f t="shared" si="9"/>
        <v>-37778.899999999994</v>
      </c>
    </row>
    <row r="183" spans="1:6" s="136" customFormat="1" ht="92.25" customHeight="1" thickBot="1">
      <c r="A183" s="256" t="s">
        <v>323</v>
      </c>
      <c r="B183" s="257" t="s">
        <v>335</v>
      </c>
      <c r="C183" s="276">
        <v>167522</v>
      </c>
      <c r="D183" s="259">
        <v>140646</v>
      </c>
      <c r="E183" s="176">
        <f t="shared" si="10"/>
        <v>83.95673404090209</v>
      </c>
      <c r="F183" s="168">
        <f t="shared" si="9"/>
        <v>-26876</v>
      </c>
    </row>
    <row r="184" spans="1:6" s="136" customFormat="1" ht="64.5" customHeight="1" thickBot="1">
      <c r="A184" s="260" t="s">
        <v>373</v>
      </c>
      <c r="B184" s="249" t="s">
        <v>374</v>
      </c>
      <c r="C184" s="274">
        <f>SUM(C185:C192)</f>
        <v>59261.98</v>
      </c>
      <c r="D184" s="274">
        <f>SUM(D185:D192)</f>
        <v>19141.980000000003</v>
      </c>
      <c r="E184" s="167">
        <f t="shared" si="10"/>
        <v>32.3006082483238</v>
      </c>
      <c r="F184" s="168">
        <f t="shared" si="9"/>
        <v>-40120</v>
      </c>
    </row>
    <row r="185" spans="1:6" s="136" customFormat="1" ht="57.75" customHeight="1" thickBot="1">
      <c r="A185" s="252" t="s">
        <v>375</v>
      </c>
      <c r="B185" s="272" t="s">
        <v>376</v>
      </c>
      <c r="C185" s="275">
        <v>123.65</v>
      </c>
      <c r="D185" s="65">
        <v>123.65</v>
      </c>
      <c r="E185" s="172">
        <f>SUM(D187*100/C185)</f>
        <v>13378.245046502223</v>
      </c>
      <c r="F185" s="168">
        <f t="shared" si="9"/>
        <v>0</v>
      </c>
    </row>
    <row r="186" spans="1:6" s="136" customFormat="1" ht="110.25" customHeight="1" thickBot="1">
      <c r="A186" s="143" t="s">
        <v>375</v>
      </c>
      <c r="B186" s="119" t="s">
        <v>409</v>
      </c>
      <c r="C186" s="130">
        <v>40000</v>
      </c>
      <c r="D186" s="128"/>
      <c r="E186" s="172">
        <f aca="true" t="shared" si="11" ref="E186:E187">SUM(D188*100/C186)</f>
        <v>3.488575</v>
      </c>
      <c r="F186" s="168">
        <f t="shared" si="9"/>
        <v>-40000</v>
      </c>
    </row>
    <row r="187" spans="1:6" s="136" customFormat="1" ht="30.75" customHeight="1" thickBot="1">
      <c r="A187" s="143" t="s">
        <v>375</v>
      </c>
      <c r="B187" s="119" t="s">
        <v>422</v>
      </c>
      <c r="C187" s="130">
        <v>16542.2</v>
      </c>
      <c r="D187" s="255">
        <v>16542.2</v>
      </c>
      <c r="E187" s="172">
        <f t="shared" si="11"/>
        <v>6.532988357050453</v>
      </c>
      <c r="F187" s="168">
        <f t="shared" si="9"/>
        <v>0</v>
      </c>
    </row>
    <row r="188" spans="1:6" s="136" customFormat="1" ht="33.75" customHeight="1" thickBot="1">
      <c r="A188" s="149" t="s">
        <v>434</v>
      </c>
      <c r="B188" s="150" t="s">
        <v>435</v>
      </c>
      <c r="C188" s="130">
        <v>1395.43</v>
      </c>
      <c r="D188" s="128">
        <v>1395.43</v>
      </c>
      <c r="E188" s="121">
        <f t="shared" si="10"/>
        <v>100</v>
      </c>
      <c r="F188" s="168">
        <f t="shared" si="9"/>
        <v>0</v>
      </c>
    </row>
    <row r="189" spans="1:7" s="136" customFormat="1" ht="41.25" customHeight="1" thickBot="1">
      <c r="A189" s="256" t="s">
        <v>410</v>
      </c>
      <c r="B189" s="277" t="s">
        <v>411</v>
      </c>
      <c r="C189" s="276">
        <v>1200.7</v>
      </c>
      <c r="D189" s="259">
        <v>1080.7</v>
      </c>
      <c r="E189" s="176">
        <f t="shared" si="10"/>
        <v>90.00582993253934</v>
      </c>
      <c r="F189" s="168">
        <f t="shared" si="9"/>
        <v>-120</v>
      </c>
      <c r="G189" s="136" t="s">
        <v>138</v>
      </c>
    </row>
    <row r="190" spans="1:6" s="136" customFormat="1" ht="43.5" customHeight="1" thickBot="1">
      <c r="A190" s="143" t="s">
        <v>375</v>
      </c>
      <c r="B190" s="278" t="s">
        <v>476</v>
      </c>
      <c r="C190" s="279">
        <v>0</v>
      </c>
      <c r="D190" s="280"/>
      <c r="E190" s="281"/>
      <c r="F190" s="168">
        <f t="shared" si="9"/>
        <v>0</v>
      </c>
    </row>
    <row r="191" spans="1:6" s="136" customFormat="1" ht="65.25" thickBot="1">
      <c r="A191" s="143" t="s">
        <v>375</v>
      </c>
      <c r="B191" s="278" t="s">
        <v>477</v>
      </c>
      <c r="C191" s="130">
        <v>0</v>
      </c>
      <c r="D191" s="128"/>
      <c r="E191" s="121"/>
      <c r="F191" s="168">
        <f t="shared" si="9"/>
        <v>0</v>
      </c>
    </row>
    <row r="192" spans="1:6" s="136" customFormat="1" ht="105.75" thickBot="1">
      <c r="A192" s="143" t="s">
        <v>375</v>
      </c>
      <c r="B192" s="282" t="s">
        <v>478</v>
      </c>
      <c r="C192" s="283">
        <v>0</v>
      </c>
      <c r="D192" s="284"/>
      <c r="E192" s="188"/>
      <c r="F192" s="168">
        <f t="shared" si="9"/>
        <v>0</v>
      </c>
    </row>
    <row r="193" spans="1:6" s="136" customFormat="1" ht="53.25" customHeight="1" thickBot="1">
      <c r="A193" s="260" t="s">
        <v>377</v>
      </c>
      <c r="B193" s="249" t="s">
        <v>378</v>
      </c>
      <c r="C193" s="274">
        <f>SUM(C194)</f>
        <v>2101.33</v>
      </c>
      <c r="D193" s="274">
        <f>SUM(D194)</f>
        <v>2101.33</v>
      </c>
      <c r="E193" s="167">
        <f t="shared" si="10"/>
        <v>100</v>
      </c>
      <c r="F193" s="168">
        <f t="shared" si="9"/>
        <v>0</v>
      </c>
    </row>
    <row r="194" spans="1:6" s="136" customFormat="1" ht="26.25" thickBot="1">
      <c r="A194" s="285" t="s">
        <v>379</v>
      </c>
      <c r="B194" s="232" t="s">
        <v>378</v>
      </c>
      <c r="C194" s="283">
        <v>2101.33</v>
      </c>
      <c r="D194" s="284">
        <v>2101.33</v>
      </c>
      <c r="E194" s="188">
        <f t="shared" si="10"/>
        <v>100</v>
      </c>
      <c r="F194" s="168">
        <f t="shared" si="9"/>
        <v>0</v>
      </c>
    </row>
    <row r="195" spans="1:6" s="136" customFormat="1" ht="22.5" customHeight="1" thickBot="1">
      <c r="A195" s="260" t="s">
        <v>146</v>
      </c>
      <c r="B195" s="249" t="s">
        <v>147</v>
      </c>
      <c r="C195" s="237">
        <f>SUM(C196:C198)</f>
        <v>0</v>
      </c>
      <c r="D195" s="237">
        <f aca="true" t="shared" si="12" ref="D195">SUM(D196:D198)</f>
        <v>749.35</v>
      </c>
      <c r="E195" s="194"/>
      <c r="F195" s="168">
        <f t="shared" si="9"/>
        <v>749.35</v>
      </c>
    </row>
    <row r="196" spans="1:6" s="136" customFormat="1" ht="27" customHeight="1" thickBot="1">
      <c r="A196" s="252" t="s">
        <v>159</v>
      </c>
      <c r="B196" s="272" t="s">
        <v>148</v>
      </c>
      <c r="C196" s="275">
        <v>0</v>
      </c>
      <c r="D196" s="240">
        <v>749.35</v>
      </c>
      <c r="E196" s="172"/>
      <c r="F196" s="168">
        <f t="shared" si="9"/>
        <v>749.35</v>
      </c>
    </row>
    <row r="197" spans="1:6" ht="39" thickBot="1">
      <c r="A197" s="143" t="s">
        <v>398</v>
      </c>
      <c r="B197" s="111" t="s">
        <v>148</v>
      </c>
      <c r="C197" s="130">
        <v>0</v>
      </c>
      <c r="D197" s="127">
        <v>0</v>
      </c>
      <c r="E197" s="121"/>
      <c r="F197" s="168">
        <f aca="true" t="shared" si="13" ref="F197:F203">D197-C197</f>
        <v>0</v>
      </c>
    </row>
    <row r="198" spans="1:6" ht="39" thickBot="1">
      <c r="A198" s="256" t="s">
        <v>399</v>
      </c>
      <c r="B198" s="257" t="s">
        <v>148</v>
      </c>
      <c r="C198" s="276">
        <v>0</v>
      </c>
      <c r="D198" s="242">
        <v>0</v>
      </c>
      <c r="E198" s="176"/>
      <c r="F198" s="168">
        <f t="shared" si="13"/>
        <v>0</v>
      </c>
    </row>
    <row r="199" spans="1:6" ht="51.75" thickBot="1">
      <c r="A199" s="260" t="s">
        <v>324</v>
      </c>
      <c r="B199" s="249" t="s">
        <v>149</v>
      </c>
      <c r="C199" s="274">
        <f>SUM(C200:C202)</f>
        <v>0</v>
      </c>
      <c r="D199" s="274">
        <f>SUM(D200:D202)</f>
        <v>-8067.57</v>
      </c>
      <c r="E199" s="167"/>
      <c r="F199" s="168">
        <f t="shared" si="13"/>
        <v>-8067.57</v>
      </c>
    </row>
    <row r="200" spans="1:6" ht="15.75" thickBot="1">
      <c r="A200" s="252" t="s">
        <v>325</v>
      </c>
      <c r="B200" s="272"/>
      <c r="C200" s="286"/>
      <c r="D200" s="240">
        <v>-2408.46</v>
      </c>
      <c r="E200" s="172"/>
      <c r="F200" s="168">
        <f t="shared" si="13"/>
        <v>-2408.46</v>
      </c>
    </row>
    <row r="201" spans="1:6" ht="15.75" thickBot="1">
      <c r="A201" s="143" t="s">
        <v>326</v>
      </c>
      <c r="B201" s="111"/>
      <c r="C201" s="130" t="s">
        <v>138</v>
      </c>
      <c r="D201" s="127">
        <v>-5659.11</v>
      </c>
      <c r="E201" s="121"/>
      <c r="F201" s="168">
        <v>-5659.11</v>
      </c>
    </row>
    <row r="202" spans="1:6" ht="15.75" thickBot="1">
      <c r="A202" s="256" t="s">
        <v>479</v>
      </c>
      <c r="B202" s="257"/>
      <c r="C202" s="276"/>
      <c r="D202" s="242"/>
      <c r="E202" s="176"/>
      <c r="F202" s="168">
        <f t="shared" si="13"/>
        <v>0</v>
      </c>
    </row>
    <row r="203" spans="1:6" ht="15.75" thickBot="1">
      <c r="A203" s="260"/>
      <c r="B203" s="249" t="s">
        <v>133</v>
      </c>
      <c r="C203" s="274">
        <f>SUM(C139+C4)</f>
        <v>1458067.0799999998</v>
      </c>
      <c r="D203" s="274">
        <f>SUM(D139+D4)</f>
        <v>1003703.1000000001</v>
      </c>
      <c r="E203" s="167">
        <f t="shared" si="10"/>
        <v>68.83792342393467</v>
      </c>
      <c r="F203" s="168">
        <f t="shared" si="13"/>
        <v>-454363.97999999975</v>
      </c>
    </row>
  </sheetData>
  <mergeCells count="1">
    <mergeCell ref="A1:E1"/>
  </mergeCells>
  <printOptions/>
  <pageMargins left="0.7086614173228347" right="0" top="0.4330708661417323" bottom="0.31496062992125984" header="0.31496062992125984" footer="0.31496062992125984"/>
  <pageSetup fitToHeight="8"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S70"/>
  <sheetViews>
    <sheetView workbookViewId="0" topLeftCell="A44">
      <selection activeCell="B68" sqref="B68"/>
    </sheetView>
  </sheetViews>
  <sheetFormatPr defaultColWidth="9.140625" defaultRowHeight="15"/>
  <cols>
    <col min="1" max="1" width="12.7109375" style="1" customWidth="1"/>
    <col min="2" max="2" width="58.57421875" style="1" customWidth="1"/>
    <col min="3" max="3" width="14.57421875" style="1" customWidth="1"/>
    <col min="4" max="4" width="8.421875" style="1" hidden="1" customWidth="1"/>
    <col min="5" max="5" width="15.00390625" style="1" customWidth="1"/>
    <col min="6" max="6" width="13.57421875" style="65" customWidth="1"/>
    <col min="7" max="7" width="6.7109375" style="1" hidden="1" customWidth="1"/>
    <col min="8" max="8" width="15.00390625" style="1" customWidth="1"/>
    <col min="9" max="16384" width="9.140625" style="1" customWidth="1"/>
  </cols>
  <sheetData>
    <row r="1" spans="1:8" ht="19.5">
      <c r="A1" s="288" t="s">
        <v>169</v>
      </c>
      <c r="B1" s="288"/>
      <c r="C1" s="288"/>
      <c r="D1" s="288"/>
      <c r="E1" s="288"/>
      <c r="F1" s="288"/>
      <c r="G1" s="288"/>
      <c r="H1" s="288"/>
    </row>
    <row r="2" spans="1:8" ht="19.5">
      <c r="A2" s="289" t="s">
        <v>448</v>
      </c>
      <c r="B2" s="289"/>
      <c r="C2" s="289"/>
      <c r="D2" s="289"/>
      <c r="E2" s="289"/>
      <c r="F2" s="289"/>
      <c r="G2" s="289"/>
      <c r="H2" s="289"/>
    </row>
    <row r="3" spans="1:8" ht="15.75">
      <c r="A3" s="2"/>
      <c r="B3" s="2"/>
      <c r="C3" s="2"/>
      <c r="D3" s="2"/>
      <c r="E3" s="2"/>
      <c r="F3" s="290"/>
      <c r="G3" s="290"/>
      <c r="H3" s="290"/>
    </row>
    <row r="4" spans="1:8" s="3" customFormat="1" ht="110.25" customHeight="1">
      <c r="A4" s="91" t="s">
        <v>170</v>
      </c>
      <c r="B4" s="91" t="s">
        <v>171</v>
      </c>
      <c r="C4" s="92" t="s">
        <v>336</v>
      </c>
      <c r="D4" s="91" t="s">
        <v>172</v>
      </c>
      <c r="E4" s="92" t="s">
        <v>291</v>
      </c>
      <c r="F4" s="92" t="s">
        <v>449</v>
      </c>
      <c r="G4" s="91" t="s">
        <v>173</v>
      </c>
      <c r="H4" s="93" t="s">
        <v>292</v>
      </c>
    </row>
    <row r="5" spans="1:8" s="3" customFormat="1" ht="15.75">
      <c r="A5" s="91">
        <v>1</v>
      </c>
      <c r="B5" s="91">
        <v>2</v>
      </c>
      <c r="C5" s="92">
        <v>3</v>
      </c>
      <c r="D5" s="91"/>
      <c r="E5" s="92">
        <v>4</v>
      </c>
      <c r="F5" s="92">
        <v>5</v>
      </c>
      <c r="G5" s="91"/>
      <c r="H5" s="93">
        <v>6</v>
      </c>
    </row>
    <row r="6" spans="1:8" ht="15.75">
      <c r="A6" s="4">
        <v>100</v>
      </c>
      <c r="B6" s="5" t="s">
        <v>174</v>
      </c>
      <c r="C6" s="96">
        <f>SUM(C7:C14)</f>
        <v>110411.84999999999</v>
      </c>
      <c r="D6" s="97"/>
      <c r="E6" s="96">
        <f>SUM(E7:E14)</f>
        <v>95209.85999999999</v>
      </c>
      <c r="F6" s="96">
        <f>SUM(F7:F14)</f>
        <v>61340.55</v>
      </c>
      <c r="G6" s="6"/>
      <c r="H6" s="7">
        <f>F6/E6*100</f>
        <v>64.42667807724958</v>
      </c>
    </row>
    <row r="7" spans="1:8" s="12" customFormat="1" ht="31.5">
      <c r="A7" s="8">
        <v>102</v>
      </c>
      <c r="B7" s="9" t="s">
        <v>175</v>
      </c>
      <c r="C7" s="98">
        <v>1505.42</v>
      </c>
      <c r="D7" s="99"/>
      <c r="E7" s="98">
        <v>1505.42</v>
      </c>
      <c r="F7" s="98">
        <v>1171.91</v>
      </c>
      <c r="G7" s="10"/>
      <c r="H7" s="11">
        <f>F7/E7*100</f>
        <v>77.84604960741854</v>
      </c>
    </row>
    <row r="8" spans="1:19" ht="47.25">
      <c r="A8" s="13">
        <v>103</v>
      </c>
      <c r="B8" s="9" t="s">
        <v>176</v>
      </c>
      <c r="C8" s="100">
        <v>3047.21</v>
      </c>
      <c r="D8" s="101"/>
      <c r="E8" s="100">
        <v>3047.21</v>
      </c>
      <c r="F8" s="100">
        <v>2072.57</v>
      </c>
      <c r="G8" s="14"/>
      <c r="H8" s="11">
        <f>F8/E8*100</f>
        <v>68.01533205784965</v>
      </c>
      <c r="L8" s="15"/>
      <c r="M8" s="15"/>
      <c r="N8" s="16"/>
      <c r="O8" s="15"/>
      <c r="P8" s="15"/>
      <c r="Q8" s="15"/>
      <c r="R8" s="15"/>
      <c r="S8" s="17"/>
    </row>
    <row r="9" spans="1:19" ht="63">
      <c r="A9" s="13">
        <v>104</v>
      </c>
      <c r="B9" s="9" t="s">
        <v>177</v>
      </c>
      <c r="C9" s="100">
        <v>59858.75</v>
      </c>
      <c r="D9" s="101"/>
      <c r="E9" s="100">
        <v>59858.75</v>
      </c>
      <c r="F9" s="100">
        <v>39771.02</v>
      </c>
      <c r="G9" s="14"/>
      <c r="H9" s="11">
        <f aca="true" t="shared" si="0" ref="H9:H59">F9/E9*100</f>
        <v>66.4414475744983</v>
      </c>
      <c r="L9" s="18"/>
      <c r="M9" s="19"/>
      <c r="N9" s="20"/>
      <c r="O9" s="21"/>
      <c r="P9" s="22"/>
      <c r="Q9" s="21"/>
      <c r="R9" s="22"/>
      <c r="S9" s="17"/>
    </row>
    <row r="10" spans="1:19" ht="15.75">
      <c r="A10" s="13">
        <v>105</v>
      </c>
      <c r="B10" s="9" t="s">
        <v>178</v>
      </c>
      <c r="C10" s="100">
        <v>225.2</v>
      </c>
      <c r="D10" s="101"/>
      <c r="E10" s="100">
        <v>225.2</v>
      </c>
      <c r="F10" s="100">
        <v>131.26</v>
      </c>
      <c r="G10" s="14"/>
      <c r="H10" s="11">
        <f t="shared" si="0"/>
        <v>58.28596802841918</v>
      </c>
      <c r="L10" s="23"/>
      <c r="M10" s="24"/>
      <c r="N10" s="25"/>
      <c r="O10" s="26"/>
      <c r="P10" s="26"/>
      <c r="Q10" s="26"/>
      <c r="R10" s="27"/>
      <c r="S10" s="17"/>
    </row>
    <row r="11" spans="1:19" ht="47.25">
      <c r="A11" s="13">
        <v>106</v>
      </c>
      <c r="B11" s="9" t="s">
        <v>179</v>
      </c>
      <c r="C11" s="100">
        <v>15620.04</v>
      </c>
      <c r="D11" s="101"/>
      <c r="E11" s="100">
        <v>15620.04</v>
      </c>
      <c r="F11" s="100">
        <v>10657.24</v>
      </c>
      <c r="G11" s="14"/>
      <c r="H11" s="11">
        <f t="shared" si="0"/>
        <v>68.22799429450885</v>
      </c>
      <c r="L11" s="28"/>
      <c r="M11" s="24"/>
      <c r="N11" s="29"/>
      <c r="O11" s="30"/>
      <c r="P11" s="30"/>
      <c r="Q11" s="30"/>
      <c r="R11" s="27"/>
      <c r="S11" s="17"/>
    </row>
    <row r="12" spans="1:19" ht="15.75">
      <c r="A12" s="13">
        <v>107</v>
      </c>
      <c r="B12" s="9" t="s">
        <v>180</v>
      </c>
      <c r="C12" s="100">
        <v>0</v>
      </c>
      <c r="D12" s="101"/>
      <c r="E12" s="100">
        <v>0</v>
      </c>
      <c r="F12" s="100">
        <v>0</v>
      </c>
      <c r="G12" s="14"/>
      <c r="H12" s="11">
        <v>0</v>
      </c>
      <c r="L12" s="28"/>
      <c r="M12" s="24"/>
      <c r="N12" s="29"/>
      <c r="O12" s="30"/>
      <c r="P12" s="27"/>
      <c r="Q12" s="30"/>
      <c r="R12" s="27"/>
      <c r="S12" s="17"/>
    </row>
    <row r="13" spans="1:19" ht="15.75">
      <c r="A13" s="13">
        <v>111</v>
      </c>
      <c r="B13" s="9" t="s">
        <v>181</v>
      </c>
      <c r="C13" s="100">
        <v>16600</v>
      </c>
      <c r="D13" s="102"/>
      <c r="E13" s="102">
        <v>1398.01</v>
      </c>
      <c r="F13" s="102">
        <v>0</v>
      </c>
      <c r="G13" s="31"/>
      <c r="H13" s="110">
        <v>82.42</v>
      </c>
      <c r="L13" s="28"/>
      <c r="M13" s="24"/>
      <c r="N13" s="29"/>
      <c r="O13" s="30"/>
      <c r="P13" s="30"/>
      <c r="Q13" s="30"/>
      <c r="R13" s="27"/>
      <c r="S13" s="17"/>
    </row>
    <row r="14" spans="1:19" ht="15.75">
      <c r="A14" s="13">
        <v>113</v>
      </c>
      <c r="B14" s="9" t="s">
        <v>182</v>
      </c>
      <c r="C14" s="100">
        <v>13555.23</v>
      </c>
      <c r="D14" s="101"/>
      <c r="E14" s="100">
        <v>13555.23</v>
      </c>
      <c r="F14" s="100">
        <v>7536.55</v>
      </c>
      <c r="G14" s="14"/>
      <c r="H14" s="11">
        <f t="shared" si="0"/>
        <v>55.59883528350312</v>
      </c>
      <c r="L14" s="28"/>
      <c r="M14" s="24"/>
      <c r="N14" s="29"/>
      <c r="O14" s="30"/>
      <c r="P14" s="27"/>
      <c r="Q14" s="30"/>
      <c r="R14" s="27"/>
      <c r="S14" s="17"/>
    </row>
    <row r="15" spans="1:19" ht="31.5">
      <c r="A15" s="32">
        <v>300</v>
      </c>
      <c r="B15" s="33" t="s">
        <v>183</v>
      </c>
      <c r="C15" s="103">
        <f>SUM(C16:C19)</f>
        <v>9270.26</v>
      </c>
      <c r="D15" s="104"/>
      <c r="E15" s="103">
        <f>SUM(E16:E19)</f>
        <v>9396.05</v>
      </c>
      <c r="F15" s="103">
        <f>SUM(F16:F19)</f>
        <v>6747.2300000000005</v>
      </c>
      <c r="G15" s="34"/>
      <c r="H15" s="94">
        <f t="shared" si="0"/>
        <v>71.80921770318379</v>
      </c>
      <c r="L15" s="28"/>
      <c r="M15" s="24"/>
      <c r="N15" s="29"/>
      <c r="O15" s="30"/>
      <c r="P15" s="30"/>
      <c r="Q15" s="30"/>
      <c r="R15" s="27"/>
      <c r="S15" s="17"/>
    </row>
    <row r="16" spans="1:19" ht="15.75">
      <c r="A16" s="13">
        <v>302</v>
      </c>
      <c r="B16" s="9" t="s">
        <v>184</v>
      </c>
      <c r="C16" s="100">
        <v>0</v>
      </c>
      <c r="D16" s="101"/>
      <c r="E16" s="100">
        <v>0</v>
      </c>
      <c r="F16" s="100">
        <v>0</v>
      </c>
      <c r="G16" s="14"/>
      <c r="H16" s="11">
        <v>0</v>
      </c>
      <c r="L16" s="28"/>
      <c r="M16" s="24"/>
      <c r="N16" s="29"/>
      <c r="O16" s="30"/>
      <c r="P16" s="30"/>
      <c r="Q16" s="30"/>
      <c r="R16" s="27"/>
      <c r="S16" s="17"/>
    </row>
    <row r="17" spans="1:19" ht="47.25">
      <c r="A17" s="13">
        <v>309</v>
      </c>
      <c r="B17" s="9" t="s">
        <v>185</v>
      </c>
      <c r="C17" s="100">
        <v>5521.37</v>
      </c>
      <c r="D17" s="101"/>
      <c r="E17" s="100">
        <v>5647.16</v>
      </c>
      <c r="F17" s="100">
        <v>4334.14</v>
      </c>
      <c r="G17" s="14"/>
      <c r="H17" s="11">
        <f t="shared" si="0"/>
        <v>76.74902074671162</v>
      </c>
      <c r="L17" s="28"/>
      <c r="M17" s="24"/>
      <c r="N17" s="29"/>
      <c r="O17" s="30"/>
      <c r="P17" s="27"/>
      <c r="Q17" s="30"/>
      <c r="R17" s="27"/>
      <c r="S17" s="17"/>
    </row>
    <row r="18" spans="1:19" ht="15.75">
      <c r="A18" s="13">
        <v>310</v>
      </c>
      <c r="B18" s="9" t="s">
        <v>186</v>
      </c>
      <c r="C18" s="100">
        <v>2219.16</v>
      </c>
      <c r="D18" s="101"/>
      <c r="E18" s="100">
        <v>2219.16</v>
      </c>
      <c r="F18" s="100">
        <v>1059.54</v>
      </c>
      <c r="G18" s="14"/>
      <c r="H18" s="11">
        <f t="shared" si="0"/>
        <v>47.745092737792675</v>
      </c>
      <c r="L18" s="35"/>
      <c r="M18" s="36"/>
      <c r="N18" s="37"/>
      <c r="O18" s="38"/>
      <c r="P18" s="38"/>
      <c r="Q18" s="38"/>
      <c r="R18" s="27"/>
      <c r="S18" s="17"/>
    </row>
    <row r="19" spans="1:19" ht="31.5">
      <c r="A19" s="13">
        <v>314</v>
      </c>
      <c r="B19" s="9" t="s">
        <v>187</v>
      </c>
      <c r="C19" s="100">
        <v>1529.73</v>
      </c>
      <c r="D19" s="101"/>
      <c r="E19" s="100">
        <v>1529.73</v>
      </c>
      <c r="F19" s="100">
        <v>1353.55</v>
      </c>
      <c r="G19" s="14"/>
      <c r="H19" s="11">
        <f t="shared" si="0"/>
        <v>88.48293489700796</v>
      </c>
      <c r="L19" s="28"/>
      <c r="M19" s="24"/>
      <c r="N19" s="39"/>
      <c r="O19" s="30"/>
      <c r="P19" s="30"/>
      <c r="Q19" s="30"/>
      <c r="R19" s="27"/>
      <c r="S19" s="17"/>
    </row>
    <row r="20" spans="1:19" ht="15.75">
      <c r="A20" s="40">
        <v>400</v>
      </c>
      <c r="B20" s="5" t="s">
        <v>188</v>
      </c>
      <c r="C20" s="96">
        <f>SUM(C21:C26)</f>
        <v>146259.69999999998</v>
      </c>
      <c r="D20" s="97"/>
      <c r="E20" s="96">
        <f>SUM(E21:E26)</f>
        <v>146259.69999999998</v>
      </c>
      <c r="F20" s="96">
        <f>SUM(F21:F26)</f>
        <v>82719.13</v>
      </c>
      <c r="G20" s="6"/>
      <c r="H20" s="7">
        <f t="shared" si="0"/>
        <v>56.55633780186887</v>
      </c>
      <c r="L20" s="28"/>
      <c r="M20" s="24"/>
      <c r="N20" s="39"/>
      <c r="O20" s="30"/>
      <c r="P20" s="30"/>
      <c r="Q20" s="30"/>
      <c r="R20" s="27"/>
      <c r="S20" s="17"/>
    </row>
    <row r="21" spans="1:19" ht="15.75">
      <c r="A21" s="13">
        <v>405</v>
      </c>
      <c r="B21" s="9" t="s">
        <v>189</v>
      </c>
      <c r="C21" s="100">
        <v>1016.2</v>
      </c>
      <c r="D21" s="101"/>
      <c r="E21" s="100">
        <v>1016.2</v>
      </c>
      <c r="F21" s="100">
        <v>944.94</v>
      </c>
      <c r="G21" s="14"/>
      <c r="H21" s="11">
        <f t="shared" si="0"/>
        <v>92.98760086597126</v>
      </c>
      <c r="L21" s="28"/>
      <c r="M21" s="24"/>
      <c r="N21" s="39"/>
      <c r="O21" s="30"/>
      <c r="P21" s="30"/>
      <c r="Q21" s="30"/>
      <c r="R21" s="27"/>
      <c r="S21" s="17"/>
    </row>
    <row r="22" spans="1:19" ht="15.75">
      <c r="A22" s="13">
        <v>406</v>
      </c>
      <c r="B22" s="9" t="s">
        <v>190</v>
      </c>
      <c r="C22" s="100">
        <v>1565.23</v>
      </c>
      <c r="D22" s="101"/>
      <c r="E22" s="100">
        <v>1565.23</v>
      </c>
      <c r="F22" s="100">
        <v>1210.98</v>
      </c>
      <c r="G22" s="14"/>
      <c r="H22" s="11">
        <f t="shared" si="0"/>
        <v>77.36754342812239</v>
      </c>
      <c r="L22" s="28"/>
      <c r="M22" s="24"/>
      <c r="N22" s="39"/>
      <c r="O22" s="30"/>
      <c r="P22" s="30"/>
      <c r="Q22" s="30"/>
      <c r="R22" s="27"/>
      <c r="S22" s="17"/>
    </row>
    <row r="23" spans="1:19" ht="15.75">
      <c r="A23" s="13">
        <v>408</v>
      </c>
      <c r="B23" s="41" t="s">
        <v>191</v>
      </c>
      <c r="C23" s="100">
        <v>390</v>
      </c>
      <c r="D23" s="101"/>
      <c r="E23" s="100">
        <v>390</v>
      </c>
      <c r="F23" s="100">
        <v>13.02</v>
      </c>
      <c r="G23" s="14"/>
      <c r="H23" s="11">
        <f t="shared" si="0"/>
        <v>3.338461538461538</v>
      </c>
      <c r="L23" s="42"/>
      <c r="M23" s="19"/>
      <c r="N23" s="43"/>
      <c r="O23" s="21"/>
      <c r="P23" s="20"/>
      <c r="Q23" s="21"/>
      <c r="R23" s="27"/>
      <c r="S23" s="17"/>
    </row>
    <row r="24" spans="1:19" ht="15.75">
      <c r="A24" s="13">
        <v>409</v>
      </c>
      <c r="B24" s="44" t="s">
        <v>192</v>
      </c>
      <c r="C24" s="100">
        <v>132198.3</v>
      </c>
      <c r="D24" s="101"/>
      <c r="E24" s="100">
        <v>132198.3</v>
      </c>
      <c r="F24" s="100">
        <v>76357.19</v>
      </c>
      <c r="G24" s="14"/>
      <c r="H24" s="11">
        <f t="shared" si="0"/>
        <v>57.759585410704986</v>
      </c>
      <c r="L24" s="28"/>
      <c r="M24" s="24"/>
      <c r="N24" s="39"/>
      <c r="O24" s="30"/>
      <c r="P24" s="30"/>
      <c r="Q24" s="30"/>
      <c r="R24" s="27"/>
      <c r="S24" s="17"/>
    </row>
    <row r="25" spans="1:19" ht="15.75">
      <c r="A25" s="13">
        <v>410</v>
      </c>
      <c r="B25" s="44" t="s">
        <v>193</v>
      </c>
      <c r="C25" s="100">
        <v>1584</v>
      </c>
      <c r="D25" s="101"/>
      <c r="E25" s="100">
        <v>1584</v>
      </c>
      <c r="F25" s="100">
        <v>1121.38</v>
      </c>
      <c r="G25" s="14"/>
      <c r="H25" s="11">
        <f t="shared" si="0"/>
        <v>70.79419191919193</v>
      </c>
      <c r="L25" s="28"/>
      <c r="M25" s="24"/>
      <c r="N25" s="39"/>
      <c r="O25" s="30"/>
      <c r="P25" s="30"/>
      <c r="Q25" s="30"/>
      <c r="R25" s="27"/>
      <c r="S25" s="17"/>
    </row>
    <row r="26" spans="1:19" ht="15.75">
      <c r="A26" s="13">
        <v>412</v>
      </c>
      <c r="B26" s="41" t="s">
        <v>194</v>
      </c>
      <c r="C26" s="100">
        <v>9505.97</v>
      </c>
      <c r="D26" s="101"/>
      <c r="E26" s="100">
        <v>9505.97</v>
      </c>
      <c r="F26" s="100">
        <v>3071.62</v>
      </c>
      <c r="G26" s="14"/>
      <c r="H26" s="11">
        <f t="shared" si="0"/>
        <v>32.31253622723405</v>
      </c>
      <c r="L26" s="28"/>
      <c r="M26" s="45"/>
      <c r="N26" s="39"/>
      <c r="O26" s="30"/>
      <c r="P26" s="30"/>
      <c r="Q26" s="30"/>
      <c r="R26" s="27"/>
      <c r="S26" s="17"/>
    </row>
    <row r="27" spans="1:19" s="46" customFormat="1" ht="15.75">
      <c r="A27" s="4">
        <v>500</v>
      </c>
      <c r="B27" s="5" t="s">
        <v>195</v>
      </c>
      <c r="C27" s="96">
        <f>SUM(C28:C31)</f>
        <v>183368.63</v>
      </c>
      <c r="D27" s="97"/>
      <c r="E27" s="96">
        <f>SUM(E28:E31)</f>
        <v>198444.83</v>
      </c>
      <c r="F27" s="96">
        <f>SUM(F28:F31)</f>
        <v>93820.83</v>
      </c>
      <c r="G27" s="6"/>
      <c r="H27" s="7">
        <f t="shared" si="0"/>
        <v>47.27804196259485</v>
      </c>
      <c r="L27" s="28"/>
      <c r="M27" s="47"/>
      <c r="N27" s="39"/>
      <c r="O27" s="30"/>
      <c r="P27" s="27"/>
      <c r="Q27" s="30"/>
      <c r="R27" s="27"/>
      <c r="S27" s="48"/>
    </row>
    <row r="28" spans="1:19" ht="15.75">
      <c r="A28" s="13">
        <v>501</v>
      </c>
      <c r="B28" s="41" t="s">
        <v>196</v>
      </c>
      <c r="C28" s="100">
        <v>26125.55</v>
      </c>
      <c r="D28" s="101"/>
      <c r="E28" s="100">
        <v>26125.55</v>
      </c>
      <c r="F28" s="100">
        <v>15516.41</v>
      </c>
      <c r="G28" s="14"/>
      <c r="H28" s="11">
        <f t="shared" si="0"/>
        <v>59.39170658608144</v>
      </c>
      <c r="L28" s="28"/>
      <c r="M28" s="47"/>
      <c r="N28" s="39"/>
      <c r="O28" s="30"/>
      <c r="P28" s="30"/>
      <c r="Q28" s="30"/>
      <c r="R28" s="27"/>
      <c r="S28" s="17"/>
    </row>
    <row r="29" spans="1:19" ht="15.75">
      <c r="A29" s="13">
        <v>502</v>
      </c>
      <c r="B29" s="41" t="s">
        <v>197</v>
      </c>
      <c r="C29" s="100">
        <v>83867.61</v>
      </c>
      <c r="D29" s="101"/>
      <c r="E29" s="100">
        <v>98943.81</v>
      </c>
      <c r="F29" s="100">
        <v>42656.62</v>
      </c>
      <c r="G29" s="14"/>
      <c r="H29" s="11">
        <f t="shared" si="0"/>
        <v>43.111964255267715</v>
      </c>
      <c r="L29" s="28"/>
      <c r="M29" s="45"/>
      <c r="N29" s="39"/>
      <c r="O29" s="30"/>
      <c r="P29" s="27"/>
      <c r="Q29" s="30"/>
      <c r="R29" s="27"/>
      <c r="S29" s="17"/>
    </row>
    <row r="30" spans="1:19" ht="15.75">
      <c r="A30" s="13">
        <v>503</v>
      </c>
      <c r="B30" s="41" t="s">
        <v>198</v>
      </c>
      <c r="C30" s="100">
        <v>64426.88</v>
      </c>
      <c r="D30" s="101"/>
      <c r="E30" s="100">
        <v>64426.88</v>
      </c>
      <c r="F30" s="100">
        <v>29857.39</v>
      </c>
      <c r="G30" s="14"/>
      <c r="H30" s="11">
        <f t="shared" si="0"/>
        <v>46.34306364051775</v>
      </c>
      <c r="L30" s="18"/>
      <c r="M30" s="19"/>
      <c r="N30" s="20"/>
      <c r="O30" s="21"/>
      <c r="P30" s="22"/>
      <c r="Q30" s="21"/>
      <c r="R30" s="27"/>
      <c r="S30" s="17"/>
    </row>
    <row r="31" spans="1:19" ht="31.5">
      <c r="A31" s="13">
        <v>505</v>
      </c>
      <c r="B31" s="41" t="s">
        <v>199</v>
      </c>
      <c r="C31" s="100">
        <v>8948.59</v>
      </c>
      <c r="D31" s="100"/>
      <c r="E31" s="100">
        <v>8948.59</v>
      </c>
      <c r="F31" s="100">
        <v>5790.41</v>
      </c>
      <c r="G31" s="14"/>
      <c r="H31" s="11">
        <f t="shared" si="0"/>
        <v>64.70751258019419</v>
      </c>
      <c r="L31" s="28"/>
      <c r="M31" s="45"/>
      <c r="N31" s="29"/>
      <c r="O31" s="30"/>
      <c r="P31" s="30"/>
      <c r="Q31" s="30"/>
      <c r="R31" s="27"/>
      <c r="S31" s="17"/>
    </row>
    <row r="32" spans="1:19" s="46" customFormat="1" ht="15.75">
      <c r="A32" s="4">
        <v>600</v>
      </c>
      <c r="B32" s="5" t="s">
        <v>200</v>
      </c>
      <c r="C32" s="96">
        <f>SUM(C33:C35)</f>
        <v>970.47</v>
      </c>
      <c r="D32" s="96">
        <f>SUM(D35)</f>
        <v>0</v>
      </c>
      <c r="E32" s="96">
        <f>SUM(E33:E35)</f>
        <v>970.47</v>
      </c>
      <c r="F32" s="96">
        <f>SUM(F33:F35)</f>
        <v>850.1</v>
      </c>
      <c r="G32" s="6"/>
      <c r="H32" s="7">
        <f t="shared" si="0"/>
        <v>87.5967314806228</v>
      </c>
      <c r="L32" s="28"/>
      <c r="M32" s="45"/>
      <c r="N32" s="29"/>
      <c r="O32" s="30"/>
      <c r="P32" s="27"/>
      <c r="Q32" s="30"/>
      <c r="R32" s="27"/>
      <c r="S32" s="48"/>
    </row>
    <row r="33" spans="1:19" s="46" customFormat="1" ht="15.75">
      <c r="A33" s="49">
        <v>602</v>
      </c>
      <c r="B33" s="41" t="s">
        <v>201</v>
      </c>
      <c r="C33" s="100">
        <v>83.2</v>
      </c>
      <c r="D33" s="101"/>
      <c r="E33" s="100">
        <v>83.2</v>
      </c>
      <c r="F33" s="100">
        <v>83.2</v>
      </c>
      <c r="G33" s="14"/>
      <c r="H33" s="11">
        <f t="shared" si="0"/>
        <v>100</v>
      </c>
      <c r="L33" s="28"/>
      <c r="M33" s="45"/>
      <c r="N33" s="29"/>
      <c r="O33" s="30"/>
      <c r="P33" s="27"/>
      <c r="Q33" s="30"/>
      <c r="R33" s="27"/>
      <c r="S33" s="48"/>
    </row>
    <row r="34" spans="1:19" s="46" customFormat="1" ht="31.5">
      <c r="A34" s="49">
        <v>603</v>
      </c>
      <c r="B34" s="41" t="s">
        <v>202</v>
      </c>
      <c r="C34" s="100">
        <v>524.42</v>
      </c>
      <c r="D34" s="101"/>
      <c r="E34" s="100">
        <v>524.42</v>
      </c>
      <c r="F34" s="100">
        <v>496.9</v>
      </c>
      <c r="G34" s="14"/>
      <c r="H34" s="11">
        <f t="shared" si="0"/>
        <v>94.75229777659129</v>
      </c>
      <c r="L34" s="28"/>
      <c r="M34" s="45"/>
      <c r="N34" s="29"/>
      <c r="O34" s="30"/>
      <c r="P34" s="27"/>
      <c r="Q34" s="30"/>
      <c r="R34" s="27"/>
      <c r="S34" s="48"/>
    </row>
    <row r="35" spans="1:19" s="46" customFormat="1" ht="15.75">
      <c r="A35" s="49">
        <v>605</v>
      </c>
      <c r="B35" s="41" t="s">
        <v>203</v>
      </c>
      <c r="C35" s="100">
        <v>362.85</v>
      </c>
      <c r="D35" s="101"/>
      <c r="E35" s="100">
        <v>362.85</v>
      </c>
      <c r="F35" s="100">
        <v>270</v>
      </c>
      <c r="G35" s="14"/>
      <c r="H35" s="11">
        <f t="shared" si="0"/>
        <v>74.41091360066142</v>
      </c>
      <c r="L35" s="28"/>
      <c r="M35" s="45"/>
      <c r="N35" s="39"/>
      <c r="O35" s="30"/>
      <c r="P35" s="30"/>
      <c r="Q35" s="30"/>
      <c r="R35" s="27"/>
      <c r="S35" s="48"/>
    </row>
    <row r="36" spans="1:19" s="46" customFormat="1" ht="15.75">
      <c r="A36" s="4">
        <v>700</v>
      </c>
      <c r="B36" s="5" t="s">
        <v>204</v>
      </c>
      <c r="C36" s="96">
        <f>SUM(C37:C41)</f>
        <v>883624.1000000001</v>
      </c>
      <c r="D36" s="97"/>
      <c r="E36" s="96">
        <f>SUM(E37:E41)</f>
        <v>883624.1000000001</v>
      </c>
      <c r="F36" s="96">
        <f>SUM(F37:F41)</f>
        <v>687706.15</v>
      </c>
      <c r="G36" s="6"/>
      <c r="H36" s="7">
        <f t="shared" si="0"/>
        <v>77.8279078173626</v>
      </c>
      <c r="L36" s="28"/>
      <c r="M36" s="45"/>
      <c r="N36" s="29"/>
      <c r="O36" s="30"/>
      <c r="P36" s="27"/>
      <c r="Q36" s="30"/>
      <c r="R36" s="27"/>
      <c r="S36" s="48"/>
    </row>
    <row r="37" spans="1:19" s="46" customFormat="1" ht="15.75">
      <c r="A37" s="50">
        <v>701</v>
      </c>
      <c r="B37" s="41" t="s">
        <v>205</v>
      </c>
      <c r="C37" s="100">
        <v>307762.64</v>
      </c>
      <c r="D37" s="101"/>
      <c r="E37" s="100">
        <v>307762.64</v>
      </c>
      <c r="F37" s="100">
        <v>257824.95</v>
      </c>
      <c r="G37" s="14"/>
      <c r="H37" s="11">
        <f t="shared" si="0"/>
        <v>83.77395969829216</v>
      </c>
      <c r="L37" s="18"/>
      <c r="M37" s="19"/>
      <c r="N37" s="20"/>
      <c r="O37" s="20"/>
      <c r="P37" s="20"/>
      <c r="Q37" s="21"/>
      <c r="R37" s="27"/>
      <c r="S37" s="48"/>
    </row>
    <row r="38" spans="1:19" s="46" customFormat="1" ht="15.75">
      <c r="A38" s="50">
        <v>702</v>
      </c>
      <c r="B38" s="41" t="s">
        <v>206</v>
      </c>
      <c r="C38" s="100">
        <v>400102.5</v>
      </c>
      <c r="D38" s="101"/>
      <c r="E38" s="100">
        <v>400102.5</v>
      </c>
      <c r="F38" s="100">
        <v>297078.84</v>
      </c>
      <c r="G38" s="14"/>
      <c r="H38" s="11">
        <f t="shared" si="0"/>
        <v>74.25068326241401</v>
      </c>
      <c r="L38" s="51"/>
      <c r="M38" s="45"/>
      <c r="N38" s="29"/>
      <c r="O38" s="30"/>
      <c r="P38" s="27"/>
      <c r="Q38" s="30"/>
      <c r="R38" s="27"/>
      <c r="S38" s="48"/>
    </row>
    <row r="39" spans="1:19" s="46" customFormat="1" ht="15.75">
      <c r="A39" s="50">
        <v>703</v>
      </c>
      <c r="B39" s="41" t="s">
        <v>296</v>
      </c>
      <c r="C39" s="100">
        <v>119597.13</v>
      </c>
      <c r="D39" s="101"/>
      <c r="E39" s="100">
        <v>119597.13</v>
      </c>
      <c r="F39" s="100">
        <v>90185.63</v>
      </c>
      <c r="G39" s="14"/>
      <c r="H39" s="11">
        <f t="shared" si="0"/>
        <v>75.40785468681396</v>
      </c>
      <c r="L39" s="51"/>
      <c r="M39" s="45"/>
      <c r="N39" s="29"/>
      <c r="O39" s="30"/>
      <c r="P39" s="27"/>
      <c r="Q39" s="30"/>
      <c r="R39" s="27"/>
      <c r="S39" s="48"/>
    </row>
    <row r="40" spans="1:19" s="46" customFormat="1" ht="15.75">
      <c r="A40" s="50">
        <v>707</v>
      </c>
      <c r="B40" s="41" t="s">
        <v>207</v>
      </c>
      <c r="C40" s="100">
        <v>28492.41</v>
      </c>
      <c r="D40" s="101"/>
      <c r="E40" s="100">
        <v>28492.41</v>
      </c>
      <c r="F40" s="100">
        <v>23405.61</v>
      </c>
      <c r="G40" s="14"/>
      <c r="H40" s="11">
        <f t="shared" si="0"/>
        <v>82.14682436480453</v>
      </c>
      <c r="L40" s="18"/>
      <c r="M40" s="19"/>
      <c r="N40" s="43"/>
      <c r="O40" s="21"/>
      <c r="P40" s="21"/>
      <c r="Q40" s="21"/>
      <c r="R40" s="27"/>
      <c r="S40" s="48"/>
    </row>
    <row r="41" spans="1:19" s="46" customFormat="1" ht="15.75">
      <c r="A41" s="50">
        <v>709</v>
      </c>
      <c r="B41" s="41" t="s">
        <v>208</v>
      </c>
      <c r="C41" s="100">
        <v>27669.42</v>
      </c>
      <c r="D41" s="101"/>
      <c r="E41" s="100">
        <v>27669.42</v>
      </c>
      <c r="F41" s="100">
        <v>19211.12</v>
      </c>
      <c r="G41" s="14"/>
      <c r="H41" s="11">
        <f t="shared" si="0"/>
        <v>69.43087350584148</v>
      </c>
      <c r="L41" s="52"/>
      <c r="M41" s="45"/>
      <c r="N41" s="39"/>
      <c r="O41" s="30"/>
      <c r="P41" s="27"/>
      <c r="Q41" s="30"/>
      <c r="R41" s="27"/>
      <c r="S41" s="48"/>
    </row>
    <row r="42" spans="1:19" s="46" customFormat="1" ht="15.75">
      <c r="A42" s="40">
        <v>800</v>
      </c>
      <c r="B42" s="5" t="s">
        <v>209</v>
      </c>
      <c r="C42" s="96">
        <f>SUM(C43:C44)</f>
        <v>83129.2</v>
      </c>
      <c r="D42" s="97"/>
      <c r="E42" s="96">
        <f>SUM(E43:E44)</f>
        <v>83129.2</v>
      </c>
      <c r="F42" s="96">
        <f>SUM(F43:F44)</f>
        <v>64368.130000000005</v>
      </c>
      <c r="G42" s="6"/>
      <c r="H42" s="7">
        <f t="shared" si="0"/>
        <v>77.43143203591518</v>
      </c>
      <c r="L42" s="52"/>
      <c r="M42" s="45"/>
      <c r="N42" s="39"/>
      <c r="O42" s="30"/>
      <c r="P42" s="30"/>
      <c r="Q42" s="30"/>
      <c r="R42" s="27"/>
      <c r="S42" s="48"/>
    </row>
    <row r="43" spans="1:19" s="46" customFormat="1" ht="15.75">
      <c r="A43" s="50">
        <v>801</v>
      </c>
      <c r="B43" s="41" t="s">
        <v>210</v>
      </c>
      <c r="C43" s="100">
        <v>66696.47</v>
      </c>
      <c r="D43" s="101"/>
      <c r="E43" s="100">
        <v>66696.47</v>
      </c>
      <c r="F43" s="100">
        <v>52517.9</v>
      </c>
      <c r="G43" s="14"/>
      <c r="H43" s="11">
        <f t="shared" si="0"/>
        <v>78.7416485460175</v>
      </c>
      <c r="L43" s="52"/>
      <c r="M43" s="45"/>
      <c r="N43" s="39"/>
      <c r="O43" s="30"/>
      <c r="P43" s="30"/>
      <c r="Q43" s="30"/>
      <c r="R43" s="27"/>
      <c r="S43" s="48"/>
    </row>
    <row r="44" spans="1:19" s="46" customFormat="1" ht="15.75">
      <c r="A44" s="50">
        <v>804</v>
      </c>
      <c r="B44" s="41" t="s">
        <v>211</v>
      </c>
      <c r="C44" s="100">
        <v>16432.73</v>
      </c>
      <c r="D44" s="101"/>
      <c r="E44" s="100">
        <v>16432.73</v>
      </c>
      <c r="F44" s="100">
        <v>11850.23</v>
      </c>
      <c r="G44" s="14"/>
      <c r="H44" s="11">
        <f t="shared" si="0"/>
        <v>72.11358064058741</v>
      </c>
      <c r="L44" s="52"/>
      <c r="M44" s="45"/>
      <c r="N44" s="39"/>
      <c r="O44" s="30"/>
      <c r="P44" s="27"/>
      <c r="Q44" s="30"/>
      <c r="R44" s="27"/>
      <c r="S44" s="48"/>
    </row>
    <row r="45" spans="1:19" s="46" customFormat="1" ht="15.75">
      <c r="A45" s="53">
        <v>900</v>
      </c>
      <c r="B45" s="5" t="s">
        <v>212</v>
      </c>
      <c r="C45" s="96">
        <f>SUM(C46:C46)</f>
        <v>270</v>
      </c>
      <c r="D45" s="97"/>
      <c r="E45" s="96">
        <f>SUM(E46:E46)</f>
        <v>270</v>
      </c>
      <c r="F45" s="96">
        <f>SUM(F46:F46)</f>
        <v>0</v>
      </c>
      <c r="G45" s="6"/>
      <c r="H45" s="11">
        <f t="shared" si="0"/>
        <v>0</v>
      </c>
      <c r="L45" s="42"/>
      <c r="M45" s="19"/>
      <c r="N45" s="43"/>
      <c r="O45" s="21"/>
      <c r="P45" s="21"/>
      <c r="Q45" s="21"/>
      <c r="R45" s="27"/>
      <c r="S45" s="48"/>
    </row>
    <row r="46" spans="1:19" s="46" customFormat="1" ht="15.75">
      <c r="A46" s="50">
        <v>909</v>
      </c>
      <c r="B46" s="41" t="s">
        <v>213</v>
      </c>
      <c r="C46" s="100">
        <v>270</v>
      </c>
      <c r="D46" s="101"/>
      <c r="E46" s="100">
        <v>270</v>
      </c>
      <c r="F46" s="100">
        <v>0</v>
      </c>
      <c r="G46" s="14"/>
      <c r="H46" s="11">
        <f t="shared" si="0"/>
        <v>0</v>
      </c>
      <c r="L46" s="52"/>
      <c r="M46" s="45"/>
      <c r="N46" s="39"/>
      <c r="O46" s="30"/>
      <c r="P46" s="30"/>
      <c r="Q46" s="30"/>
      <c r="R46" s="27"/>
      <c r="S46" s="48"/>
    </row>
    <row r="47" spans="1:19" s="46" customFormat="1" ht="15.75">
      <c r="A47" s="54">
        <v>1000</v>
      </c>
      <c r="B47" s="5" t="s">
        <v>214</v>
      </c>
      <c r="C47" s="96">
        <f>SUM(C48:C51)</f>
        <v>125654.96</v>
      </c>
      <c r="D47" s="97"/>
      <c r="E47" s="96">
        <f>SUM(E48:E51)</f>
        <v>125654.96</v>
      </c>
      <c r="F47" s="96">
        <f>SUM(F48:F51)</f>
        <v>99740.51</v>
      </c>
      <c r="G47" s="6"/>
      <c r="H47" s="7">
        <f t="shared" si="0"/>
        <v>79.3765005376628</v>
      </c>
      <c r="L47" s="52"/>
      <c r="M47" s="45"/>
      <c r="N47" s="39"/>
      <c r="O47" s="30"/>
      <c r="P47" s="30"/>
      <c r="Q47" s="30"/>
      <c r="R47" s="27"/>
      <c r="S47" s="48"/>
    </row>
    <row r="48" spans="1:19" s="46" customFormat="1" ht="15.75">
      <c r="A48" s="55">
        <v>1001</v>
      </c>
      <c r="B48" s="41" t="s">
        <v>215</v>
      </c>
      <c r="C48" s="100">
        <v>7479.69</v>
      </c>
      <c r="D48" s="101"/>
      <c r="E48" s="100">
        <v>7479.69</v>
      </c>
      <c r="F48" s="100">
        <v>5462.15</v>
      </c>
      <c r="G48" s="14"/>
      <c r="H48" s="11">
        <f t="shared" si="0"/>
        <v>73.0264222180331</v>
      </c>
      <c r="L48" s="56"/>
      <c r="M48" s="19"/>
      <c r="N48" s="43"/>
      <c r="O48" s="21"/>
      <c r="P48" s="22"/>
      <c r="Q48" s="21"/>
      <c r="R48" s="27"/>
      <c r="S48" s="48"/>
    </row>
    <row r="49" spans="1:19" s="46" customFormat="1" ht="15.75">
      <c r="A49" s="55">
        <v>1002</v>
      </c>
      <c r="B49" s="41" t="s">
        <v>216</v>
      </c>
      <c r="C49" s="100">
        <v>2794.33</v>
      </c>
      <c r="D49" s="101"/>
      <c r="E49" s="100">
        <v>2794.33</v>
      </c>
      <c r="F49" s="100">
        <v>2589.23</v>
      </c>
      <c r="G49" s="14"/>
      <c r="H49" s="11">
        <f t="shared" si="0"/>
        <v>92.66013677697337</v>
      </c>
      <c r="L49" s="52"/>
      <c r="M49" s="45"/>
      <c r="N49" s="39"/>
      <c r="O49" s="30"/>
      <c r="P49" s="30"/>
      <c r="Q49" s="30"/>
      <c r="R49" s="27"/>
      <c r="S49" s="48"/>
    </row>
    <row r="50" spans="1:19" s="57" customFormat="1" ht="15.75">
      <c r="A50" s="55">
        <v>1003</v>
      </c>
      <c r="B50" s="41" t="s">
        <v>217</v>
      </c>
      <c r="C50" s="100">
        <v>107719.89</v>
      </c>
      <c r="D50" s="101"/>
      <c r="E50" s="100">
        <v>107719.89</v>
      </c>
      <c r="F50" s="100">
        <v>88651.48</v>
      </c>
      <c r="G50" s="14"/>
      <c r="H50" s="11">
        <f t="shared" si="0"/>
        <v>82.2981531080286</v>
      </c>
      <c r="L50" s="58"/>
      <c r="M50" s="19"/>
      <c r="N50" s="43"/>
      <c r="O50" s="21"/>
      <c r="P50" s="22"/>
      <c r="Q50" s="21"/>
      <c r="R50" s="27"/>
      <c r="S50" s="59"/>
    </row>
    <row r="51" spans="1:19" s="46" customFormat="1" ht="15.75">
      <c r="A51" s="55">
        <v>1006</v>
      </c>
      <c r="B51" s="41" t="s">
        <v>218</v>
      </c>
      <c r="C51" s="100">
        <v>7661.05</v>
      </c>
      <c r="D51" s="101"/>
      <c r="E51" s="100">
        <v>7661.05</v>
      </c>
      <c r="F51" s="100">
        <v>3037.65</v>
      </c>
      <c r="G51" s="14"/>
      <c r="H51" s="11">
        <f t="shared" si="0"/>
        <v>39.65057009156708</v>
      </c>
      <c r="L51" s="60"/>
      <c r="M51" s="45"/>
      <c r="N51" s="39"/>
      <c r="O51" s="30"/>
      <c r="P51" s="27"/>
      <c r="Q51" s="30"/>
      <c r="R51" s="27"/>
      <c r="S51" s="48"/>
    </row>
    <row r="52" spans="1:19" s="46" customFormat="1" ht="15.75">
      <c r="A52" s="54">
        <v>1100</v>
      </c>
      <c r="B52" s="5" t="s">
        <v>219</v>
      </c>
      <c r="C52" s="96">
        <f>SUM(C53:C53)</f>
        <v>24440.18</v>
      </c>
      <c r="D52" s="97"/>
      <c r="E52" s="96">
        <f>SUM(E53:E53)</f>
        <v>24440.18</v>
      </c>
      <c r="F52" s="96">
        <f>SUM(F53:F53)</f>
        <v>19490.66</v>
      </c>
      <c r="G52" s="6"/>
      <c r="H52" s="7">
        <f t="shared" si="0"/>
        <v>79.74843065803934</v>
      </c>
      <c r="L52" s="60"/>
      <c r="M52" s="45"/>
      <c r="N52" s="39"/>
      <c r="O52" s="30"/>
      <c r="P52" s="30"/>
      <c r="Q52" s="30"/>
      <c r="R52" s="27"/>
      <c r="S52" s="48"/>
    </row>
    <row r="53" spans="1:19" s="46" customFormat="1" ht="15.75">
      <c r="A53" s="55">
        <v>1101</v>
      </c>
      <c r="B53" s="41" t="s">
        <v>220</v>
      </c>
      <c r="C53" s="100">
        <v>24440.18</v>
      </c>
      <c r="D53" s="101"/>
      <c r="E53" s="100">
        <v>24440.18</v>
      </c>
      <c r="F53" s="100">
        <v>19490.66</v>
      </c>
      <c r="G53" s="14"/>
      <c r="H53" s="11">
        <f t="shared" si="0"/>
        <v>79.74843065803934</v>
      </c>
      <c r="L53" s="60"/>
      <c r="M53" s="45"/>
      <c r="N53" s="39"/>
      <c r="O53" s="30"/>
      <c r="P53" s="27"/>
      <c r="Q53" s="30"/>
      <c r="R53" s="27"/>
      <c r="S53" s="48"/>
    </row>
    <row r="54" spans="1:19" s="46" customFormat="1" ht="15.75">
      <c r="A54" s="54">
        <v>1200</v>
      </c>
      <c r="B54" s="5" t="s">
        <v>221</v>
      </c>
      <c r="C54" s="96">
        <f>SUM(C55+C56)</f>
        <v>4135.61</v>
      </c>
      <c r="D54" s="97"/>
      <c r="E54" s="96">
        <f>SUM(E55+E56)</f>
        <v>4135.61</v>
      </c>
      <c r="F54" s="96">
        <f>SUM(F55+F56)</f>
        <v>3129.31</v>
      </c>
      <c r="G54" s="6"/>
      <c r="H54" s="7">
        <f t="shared" si="0"/>
        <v>75.66743479196539</v>
      </c>
      <c r="L54" s="60"/>
      <c r="M54" s="45"/>
      <c r="N54" s="39"/>
      <c r="O54" s="30"/>
      <c r="P54" s="30"/>
      <c r="Q54" s="30"/>
      <c r="R54" s="27"/>
      <c r="S54" s="48"/>
    </row>
    <row r="55" spans="1:19" s="46" customFormat="1" ht="15.75">
      <c r="A55" s="55">
        <v>1201</v>
      </c>
      <c r="B55" s="41" t="s">
        <v>222</v>
      </c>
      <c r="C55" s="100">
        <v>1917.01</v>
      </c>
      <c r="D55" s="101"/>
      <c r="E55" s="100">
        <v>1917.01</v>
      </c>
      <c r="F55" s="100">
        <v>1504.31</v>
      </c>
      <c r="G55" s="14"/>
      <c r="H55" s="11">
        <f t="shared" si="0"/>
        <v>78.47168246383691</v>
      </c>
      <c r="L55" s="58"/>
      <c r="M55" s="19"/>
      <c r="N55" s="43"/>
      <c r="O55" s="21"/>
      <c r="P55" s="21"/>
      <c r="Q55" s="21"/>
      <c r="R55" s="27"/>
      <c r="S55" s="48"/>
    </row>
    <row r="56" spans="1:19" s="46" customFormat="1" ht="15.75">
      <c r="A56" s="55">
        <v>1202</v>
      </c>
      <c r="B56" s="41" t="s">
        <v>223</v>
      </c>
      <c r="C56" s="100">
        <v>2218.6</v>
      </c>
      <c r="D56" s="101"/>
      <c r="E56" s="100">
        <v>2218.6</v>
      </c>
      <c r="F56" s="100">
        <v>1625</v>
      </c>
      <c r="G56" s="14"/>
      <c r="H56" s="11">
        <f t="shared" si="0"/>
        <v>73.24438835301542</v>
      </c>
      <c r="L56" s="60"/>
      <c r="M56" s="45"/>
      <c r="N56" s="39"/>
      <c r="O56" s="30"/>
      <c r="P56" s="27"/>
      <c r="Q56" s="30"/>
      <c r="R56" s="27"/>
      <c r="S56" s="48"/>
    </row>
    <row r="57" spans="1:19" s="46" customFormat="1" ht="31.5">
      <c r="A57" s="54">
        <v>1300</v>
      </c>
      <c r="B57" s="5" t="s">
        <v>224</v>
      </c>
      <c r="C57" s="96">
        <f>SUM(C58)</f>
        <v>194.03</v>
      </c>
      <c r="D57" s="97"/>
      <c r="E57" s="96">
        <f>SUM(E58)</f>
        <v>194.03</v>
      </c>
      <c r="F57" s="96">
        <f>SUM(F58)</f>
        <v>8.55</v>
      </c>
      <c r="G57" s="6"/>
      <c r="H57" s="7">
        <f t="shared" si="0"/>
        <v>4.406535071896099</v>
      </c>
      <c r="L57" s="58"/>
      <c r="M57" s="19"/>
      <c r="N57" s="43"/>
      <c r="O57" s="21"/>
      <c r="P57" s="21"/>
      <c r="Q57" s="21"/>
      <c r="R57" s="27"/>
      <c r="S57" s="48"/>
    </row>
    <row r="58" spans="1:19" s="46" customFormat="1" ht="31.5">
      <c r="A58" s="55">
        <v>1301</v>
      </c>
      <c r="B58" s="41" t="s">
        <v>225</v>
      </c>
      <c r="C58" s="100">
        <v>194.03</v>
      </c>
      <c r="D58" s="101"/>
      <c r="E58" s="100">
        <v>194.03</v>
      </c>
      <c r="F58" s="100">
        <v>8.55</v>
      </c>
      <c r="G58" s="6"/>
      <c r="H58" s="11">
        <f t="shared" si="0"/>
        <v>4.406535071896099</v>
      </c>
      <c r="L58" s="60"/>
      <c r="M58" s="45"/>
      <c r="N58" s="39"/>
      <c r="O58" s="30"/>
      <c r="P58" s="27"/>
      <c r="Q58" s="30"/>
      <c r="R58" s="27"/>
      <c r="S58" s="48"/>
    </row>
    <row r="59" spans="1:19" ht="15.75">
      <c r="A59" s="61"/>
      <c r="B59" s="62" t="s">
        <v>226</v>
      </c>
      <c r="C59" s="96">
        <f>SUM(C6+C15+C20+C27+C32+C36+C42+C45+C47+C52+C54+C57)</f>
        <v>1571728.99</v>
      </c>
      <c r="D59" s="96">
        <f>SUM(D6+D15+D20+D27+D32+D36+D42+D45+D47+D52+D54+D57)</f>
        <v>0</v>
      </c>
      <c r="E59" s="96">
        <f>SUM(E6+E15+E20+E27+E32+E36+E42+E45+E47+E52+E54+E57)</f>
        <v>1571728.99</v>
      </c>
      <c r="F59" s="96">
        <f>SUM(F6+F15+F20+F27+F32+F36+F42+F45+F47+F52+F54+F57)</f>
        <v>1119921.15</v>
      </c>
      <c r="G59" s="63"/>
      <c r="H59" s="7">
        <f t="shared" si="0"/>
        <v>71.25408751288604</v>
      </c>
      <c r="L59" s="60"/>
      <c r="M59" s="45"/>
      <c r="N59" s="29"/>
      <c r="O59" s="30"/>
      <c r="P59" s="27"/>
      <c r="Q59" s="30"/>
      <c r="R59" s="27"/>
      <c r="S59" s="17"/>
    </row>
    <row r="60" spans="1:19" ht="15.75">
      <c r="A60" s="2"/>
      <c r="B60" s="2"/>
      <c r="C60" s="2"/>
      <c r="D60" s="2"/>
      <c r="E60" s="2"/>
      <c r="F60" s="64"/>
      <c r="G60" s="2"/>
      <c r="H60" s="2"/>
      <c r="L60" s="58"/>
      <c r="M60" s="19"/>
      <c r="N60" s="43"/>
      <c r="O60" s="21"/>
      <c r="P60" s="21"/>
      <c r="Q60" s="21"/>
      <c r="R60" s="27"/>
      <c r="S60" s="17"/>
    </row>
    <row r="61" spans="12:19" ht="15">
      <c r="L61" s="66"/>
      <c r="M61" s="66"/>
      <c r="N61" s="66"/>
      <c r="O61" s="66"/>
      <c r="P61" s="66"/>
      <c r="Q61" s="66"/>
      <c r="R61" s="66"/>
      <c r="S61" s="17"/>
    </row>
    <row r="62" spans="1:19" ht="15" customHeight="1">
      <c r="A62" s="291" t="s">
        <v>453</v>
      </c>
      <c r="B62" s="291"/>
      <c r="C62" s="291"/>
      <c r="D62" s="291"/>
      <c r="E62" s="291"/>
      <c r="F62" s="291"/>
      <c r="G62" s="291"/>
      <c r="H62" s="291"/>
      <c r="L62" s="66"/>
      <c r="M62" s="66"/>
      <c r="N62" s="66"/>
      <c r="O62" s="66"/>
      <c r="P62" s="66"/>
      <c r="Q62" s="66"/>
      <c r="R62" s="66"/>
      <c r="S62" s="17"/>
    </row>
    <row r="63" spans="1:19" ht="15.75">
      <c r="A63" s="291"/>
      <c r="B63" s="291"/>
      <c r="C63" s="291"/>
      <c r="D63" s="291"/>
      <c r="E63" s="291"/>
      <c r="F63" s="291"/>
      <c r="G63" s="291"/>
      <c r="H63" s="291"/>
      <c r="L63" s="67"/>
      <c r="M63" s="67"/>
      <c r="N63" s="67"/>
      <c r="O63" s="67"/>
      <c r="P63" s="67"/>
      <c r="Q63" s="67"/>
      <c r="R63" s="67"/>
      <c r="S63" s="17"/>
    </row>
    <row r="64" spans="1:19" ht="12.75" customHeight="1">
      <c r="A64" s="291"/>
      <c r="B64" s="291"/>
      <c r="C64" s="291"/>
      <c r="D64" s="291"/>
      <c r="E64" s="291"/>
      <c r="F64" s="291"/>
      <c r="G64" s="291"/>
      <c r="H64" s="291"/>
      <c r="L64" s="17"/>
      <c r="M64" s="17"/>
      <c r="N64" s="17"/>
      <c r="O64" s="17"/>
      <c r="P64" s="17"/>
      <c r="Q64" s="17"/>
      <c r="R64" s="17"/>
      <c r="S64" s="17"/>
    </row>
    <row r="65" spans="1:19" ht="44.25" customHeight="1">
      <c r="A65" s="291"/>
      <c r="B65" s="291"/>
      <c r="C65" s="291"/>
      <c r="D65" s="291"/>
      <c r="E65" s="291"/>
      <c r="F65" s="291"/>
      <c r="G65" s="291"/>
      <c r="H65" s="291"/>
      <c r="L65" s="68"/>
      <c r="M65" s="68"/>
      <c r="N65" s="68"/>
      <c r="O65" s="68"/>
      <c r="P65" s="68"/>
      <c r="Q65" s="68"/>
      <c r="R65" s="68"/>
      <c r="S65" s="17"/>
    </row>
    <row r="66" spans="1:19" ht="12.75" customHeight="1" hidden="1">
      <c r="A66" s="291"/>
      <c r="B66" s="291"/>
      <c r="C66" s="291"/>
      <c r="D66" s="291"/>
      <c r="E66" s="291"/>
      <c r="F66" s="291"/>
      <c r="G66" s="291"/>
      <c r="H66" s="291"/>
      <c r="L66" s="68"/>
      <c r="M66" s="68"/>
      <c r="N66" s="68"/>
      <c r="O66" s="68"/>
      <c r="P66" s="68"/>
      <c r="Q66" s="68"/>
      <c r="R66" s="68"/>
      <c r="S66" s="17"/>
    </row>
    <row r="67" spans="12:19" ht="12.75" customHeight="1">
      <c r="L67" s="68"/>
      <c r="M67" s="68"/>
      <c r="N67" s="68"/>
      <c r="O67" s="68"/>
      <c r="P67" s="68"/>
      <c r="Q67" s="68"/>
      <c r="R67" s="68"/>
      <c r="S67" s="17"/>
    </row>
    <row r="68" spans="12:19" ht="12.75" customHeight="1">
      <c r="L68" s="68"/>
      <c r="M68" s="68"/>
      <c r="N68" s="68"/>
      <c r="O68" s="68"/>
      <c r="P68" s="68"/>
      <c r="Q68" s="68"/>
      <c r="R68" s="68"/>
      <c r="S68" s="17"/>
    </row>
    <row r="69" spans="12:19" ht="12.75" customHeight="1">
      <c r="L69" s="68"/>
      <c r="M69" s="68"/>
      <c r="N69" s="68"/>
      <c r="O69" s="68"/>
      <c r="P69" s="68"/>
      <c r="Q69" s="68"/>
      <c r="R69" s="68"/>
      <c r="S69" s="17"/>
    </row>
    <row r="70" spans="12:19" ht="15">
      <c r="L70" s="17"/>
      <c r="M70" s="17"/>
      <c r="N70" s="17"/>
      <c r="O70" s="17"/>
      <c r="P70" s="17"/>
      <c r="Q70" s="17"/>
      <c r="R70" s="17"/>
      <c r="S70" s="17"/>
    </row>
  </sheetData>
  <mergeCells count="4">
    <mergeCell ref="A1:H1"/>
    <mergeCell ref="A2:H2"/>
    <mergeCell ref="F3:H3"/>
    <mergeCell ref="A62:H66"/>
  </mergeCells>
  <printOptions/>
  <pageMargins left="0.7086614173228347" right="0.25" top="0.26" bottom="0.49" header="0.16" footer="0.55"/>
  <pageSetup fitToHeight="2"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2:I23"/>
  <sheetViews>
    <sheetView workbookViewId="0" topLeftCell="A19">
      <selection activeCell="E24" sqref="E24"/>
    </sheetView>
  </sheetViews>
  <sheetFormatPr defaultColWidth="9.140625" defaultRowHeight="15"/>
  <cols>
    <col min="2" max="2" width="43.421875" style="0" customWidth="1"/>
    <col min="3" max="3" width="31.28125" style="0" customWidth="1"/>
    <col min="4" max="4" width="13.140625" style="0" customWidth="1"/>
    <col min="5" max="5" width="12.8515625" style="0" customWidth="1"/>
    <col min="6" max="6" width="14.00390625" style="0" customWidth="1"/>
  </cols>
  <sheetData>
    <row r="2" spans="1:9" ht="15.75" customHeight="1">
      <c r="A2" s="292" t="s">
        <v>234</v>
      </c>
      <c r="B2" s="292"/>
      <c r="C2" s="292"/>
      <c r="D2" s="292"/>
      <c r="E2" s="292"/>
      <c r="F2" s="292"/>
      <c r="G2" s="75"/>
      <c r="H2" s="75"/>
      <c r="I2" s="75"/>
    </row>
    <row r="3" spans="1:9" ht="15.75">
      <c r="A3" s="292"/>
      <c r="B3" s="292"/>
      <c r="C3" s="292"/>
      <c r="D3" s="292"/>
      <c r="E3" s="292"/>
      <c r="F3" s="292"/>
      <c r="G3" s="75"/>
      <c r="H3" s="75"/>
      <c r="I3" s="75"/>
    </row>
    <row r="4" spans="1:6" ht="15.75">
      <c r="A4" s="293" t="s">
        <v>450</v>
      </c>
      <c r="B4" s="293"/>
      <c r="C4" s="293"/>
      <c r="D4" s="293"/>
      <c r="E4" s="293"/>
      <c r="F4" s="293"/>
    </row>
    <row r="5" spans="1:6" ht="76.5">
      <c r="A5" s="78" t="s">
        <v>235</v>
      </c>
      <c r="B5" s="78" t="s">
        <v>236</v>
      </c>
      <c r="C5" s="78" t="s">
        <v>237</v>
      </c>
      <c r="D5" s="76" t="s">
        <v>367</v>
      </c>
      <c r="E5" s="76" t="s">
        <v>451</v>
      </c>
      <c r="F5" s="76" t="s">
        <v>289</v>
      </c>
    </row>
    <row r="6" spans="1:6" ht="15">
      <c r="A6" s="79">
        <v>1</v>
      </c>
      <c r="B6" s="80">
        <v>2</v>
      </c>
      <c r="C6" s="80">
        <v>3</v>
      </c>
      <c r="D6" s="152">
        <v>4</v>
      </c>
      <c r="E6" s="77"/>
      <c r="F6" s="77"/>
    </row>
    <row r="7" spans="1:6" ht="31.5">
      <c r="A7" s="81" t="s">
        <v>238</v>
      </c>
      <c r="B7" s="82" t="s">
        <v>239</v>
      </c>
      <c r="C7" s="83" t="s">
        <v>240</v>
      </c>
      <c r="D7" s="153">
        <f>SUM(D8)</f>
        <v>113661.91</v>
      </c>
      <c r="E7" s="105">
        <f>SUM(E8)</f>
        <v>116218.06</v>
      </c>
      <c r="F7" s="90" t="s">
        <v>290</v>
      </c>
    </row>
    <row r="8" spans="1:6" ht="47.25">
      <c r="A8" s="81" t="s">
        <v>241</v>
      </c>
      <c r="B8" s="82" t="s">
        <v>242</v>
      </c>
      <c r="C8" s="83" t="s">
        <v>243</v>
      </c>
      <c r="D8" s="153">
        <f>SUM(D9+D14+D23)</f>
        <v>113661.91</v>
      </c>
      <c r="E8" s="105">
        <f>SUM(E9+E14+E23)</f>
        <v>116218.06</v>
      </c>
      <c r="F8" s="90" t="s">
        <v>290</v>
      </c>
    </row>
    <row r="9" spans="1:6" ht="31.5">
      <c r="A9" s="84" t="s">
        <v>244</v>
      </c>
      <c r="B9" s="85" t="s">
        <v>245</v>
      </c>
      <c r="C9" s="86" t="s">
        <v>246</v>
      </c>
      <c r="D9" s="154">
        <f>SUM(D10-D12)</f>
        <v>0</v>
      </c>
      <c r="E9" s="106">
        <f>SUM(E10-E12)</f>
        <v>0</v>
      </c>
      <c r="F9" s="90" t="s">
        <v>290</v>
      </c>
    </row>
    <row r="10" spans="1:6" ht="49.5" customHeight="1">
      <c r="A10" s="84" t="s">
        <v>247</v>
      </c>
      <c r="B10" s="85" t="s">
        <v>248</v>
      </c>
      <c r="C10" s="86" t="s">
        <v>249</v>
      </c>
      <c r="D10" s="154">
        <f>SUM(D11)</f>
        <v>5000</v>
      </c>
      <c r="E10" s="106">
        <f>SUM(E11)</f>
        <v>0</v>
      </c>
      <c r="F10" s="89" t="s">
        <v>290</v>
      </c>
    </row>
    <row r="11" spans="1:6" ht="47.25">
      <c r="A11" s="84" t="s">
        <v>250</v>
      </c>
      <c r="B11" s="85" t="s">
        <v>251</v>
      </c>
      <c r="C11" s="86" t="s">
        <v>252</v>
      </c>
      <c r="D11" s="154">
        <v>5000</v>
      </c>
      <c r="E11" s="107">
        <v>0</v>
      </c>
      <c r="F11" s="89" t="s">
        <v>290</v>
      </c>
    </row>
    <row r="12" spans="1:6" ht="47.25">
      <c r="A12" s="84" t="s">
        <v>253</v>
      </c>
      <c r="B12" s="85" t="s">
        <v>254</v>
      </c>
      <c r="C12" s="86" t="s">
        <v>255</v>
      </c>
      <c r="D12" s="154">
        <f>SUM(D13)</f>
        <v>5000</v>
      </c>
      <c r="E12" s="106">
        <f>SUM(E13)</f>
        <v>0</v>
      </c>
      <c r="F12" s="89" t="s">
        <v>290</v>
      </c>
    </row>
    <row r="13" spans="1:6" ht="47.25">
      <c r="A13" s="84" t="s">
        <v>256</v>
      </c>
      <c r="B13" s="85" t="s">
        <v>257</v>
      </c>
      <c r="C13" s="87" t="s">
        <v>258</v>
      </c>
      <c r="D13" s="154">
        <v>5000</v>
      </c>
      <c r="E13" s="107">
        <v>0</v>
      </c>
      <c r="F13" s="89" t="s">
        <v>290</v>
      </c>
    </row>
    <row r="14" spans="1:6" ht="47.25">
      <c r="A14" s="84" t="s">
        <v>259</v>
      </c>
      <c r="B14" s="85" t="s">
        <v>260</v>
      </c>
      <c r="C14" s="86" t="s">
        <v>261</v>
      </c>
      <c r="D14" s="154">
        <f>SUM(D15-D17)</f>
        <v>-1951.9599999999991</v>
      </c>
      <c r="E14" s="106">
        <f>SUM(E15-E17)</f>
        <v>3801.3999999999996</v>
      </c>
      <c r="F14" s="89">
        <f>E14/D14</f>
        <v>-1.9474784319350813</v>
      </c>
    </row>
    <row r="15" spans="1:6" ht="63">
      <c r="A15" s="84" t="s">
        <v>262</v>
      </c>
      <c r="B15" s="85" t="s">
        <v>263</v>
      </c>
      <c r="C15" s="86" t="s">
        <v>264</v>
      </c>
      <c r="D15" s="154">
        <f>SUM(D16)</f>
        <v>10000</v>
      </c>
      <c r="E15" s="106">
        <f>SUM(E16)</f>
        <v>8900</v>
      </c>
      <c r="F15" s="89" t="s">
        <v>290</v>
      </c>
    </row>
    <row r="16" spans="1:6" ht="63">
      <c r="A16" s="84" t="s">
        <v>265</v>
      </c>
      <c r="B16" s="85" t="s">
        <v>266</v>
      </c>
      <c r="C16" s="86" t="s">
        <v>267</v>
      </c>
      <c r="D16" s="154">
        <v>10000</v>
      </c>
      <c r="E16" s="107">
        <v>8900</v>
      </c>
      <c r="F16" s="89" t="s">
        <v>290</v>
      </c>
    </row>
    <row r="17" spans="1:6" ht="78.75">
      <c r="A17" s="84" t="s">
        <v>268</v>
      </c>
      <c r="B17" s="85" t="s">
        <v>269</v>
      </c>
      <c r="C17" s="86" t="s">
        <v>270</v>
      </c>
      <c r="D17" s="154">
        <f>SUM(D18)</f>
        <v>11951.96</v>
      </c>
      <c r="E17" s="106">
        <f>SUM(E18)</f>
        <v>5098.6</v>
      </c>
      <c r="F17" s="89">
        <f>E18/D18</f>
        <v>0.4265911197828641</v>
      </c>
    </row>
    <row r="18" spans="1:6" ht="69" customHeight="1">
      <c r="A18" s="84" t="s">
        <v>271</v>
      </c>
      <c r="B18" s="88" t="s">
        <v>272</v>
      </c>
      <c r="C18" s="86" t="s">
        <v>273</v>
      </c>
      <c r="D18" s="154">
        <v>11951.96</v>
      </c>
      <c r="E18" s="107">
        <v>5098.6</v>
      </c>
      <c r="F18" s="89">
        <f>E18/D18</f>
        <v>0.4265911197828641</v>
      </c>
    </row>
    <row r="19" spans="1:6" ht="47.25">
      <c r="A19" s="84" t="s">
        <v>274</v>
      </c>
      <c r="B19" s="85" t="s">
        <v>275</v>
      </c>
      <c r="C19" s="86" t="s">
        <v>276</v>
      </c>
      <c r="D19" s="154">
        <f>SUM(D20)</f>
        <v>0</v>
      </c>
      <c r="E19" s="106">
        <f>SUM(E20)</f>
        <v>0</v>
      </c>
      <c r="F19" s="89" t="s">
        <v>290</v>
      </c>
    </row>
    <row r="20" spans="1:6" ht="127.5" customHeight="1">
      <c r="A20" s="84" t="s">
        <v>277</v>
      </c>
      <c r="B20" s="88" t="s">
        <v>278</v>
      </c>
      <c r="C20" s="86" t="s">
        <v>279</v>
      </c>
      <c r="D20" s="154">
        <v>0</v>
      </c>
      <c r="E20" s="107">
        <v>0</v>
      </c>
      <c r="F20" s="89" t="s">
        <v>290</v>
      </c>
    </row>
    <row r="21" spans="1:6" ht="51" customHeight="1">
      <c r="A21" s="84" t="s">
        <v>280</v>
      </c>
      <c r="B21" s="85" t="s">
        <v>281</v>
      </c>
      <c r="C21" s="86" t="s">
        <v>282</v>
      </c>
      <c r="D21" s="154">
        <f>SUM(D22)</f>
        <v>0</v>
      </c>
      <c r="E21" s="106">
        <f>SUM(E22)</f>
        <v>0</v>
      </c>
      <c r="F21" s="89" t="s">
        <v>290</v>
      </c>
    </row>
    <row r="22" spans="1:6" ht="67.5" customHeight="1">
      <c r="A22" s="84" t="s">
        <v>283</v>
      </c>
      <c r="B22" s="85" t="s">
        <v>284</v>
      </c>
      <c r="C22" s="86" t="s">
        <v>285</v>
      </c>
      <c r="D22" s="154">
        <v>0</v>
      </c>
      <c r="E22" s="108">
        <v>0</v>
      </c>
      <c r="F22" s="89" t="s">
        <v>290</v>
      </c>
    </row>
    <row r="23" spans="1:6" ht="34.5" customHeight="1">
      <c r="A23" s="84" t="s">
        <v>286</v>
      </c>
      <c r="B23" s="85" t="s">
        <v>287</v>
      </c>
      <c r="C23" s="86" t="s">
        <v>288</v>
      </c>
      <c r="D23" s="154">
        <v>115613.87</v>
      </c>
      <c r="E23" s="109">
        <v>112416.66</v>
      </c>
      <c r="F23" s="90" t="s">
        <v>290</v>
      </c>
    </row>
  </sheetData>
  <mergeCells count="2">
    <mergeCell ref="A2:F3"/>
    <mergeCell ref="A4:F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2:B8"/>
  <sheetViews>
    <sheetView workbookViewId="0" topLeftCell="A1">
      <selection activeCell="B6" sqref="B6"/>
    </sheetView>
  </sheetViews>
  <sheetFormatPr defaultColWidth="9.140625" defaultRowHeight="15"/>
  <cols>
    <col min="1" max="1" width="49.421875" style="0" customWidth="1"/>
    <col min="2" max="2" width="34.8515625" style="0" customWidth="1"/>
  </cols>
  <sheetData>
    <row r="2" spans="1:2" ht="18" customHeight="1">
      <c r="A2" s="294" t="s">
        <v>229</v>
      </c>
      <c r="B2" s="294"/>
    </row>
    <row r="3" spans="1:2" s="1" customFormat="1" ht="19.5" customHeight="1">
      <c r="A3" s="294" t="s">
        <v>230</v>
      </c>
      <c r="B3" s="294"/>
    </row>
    <row r="4" spans="1:2" ht="15.75">
      <c r="A4" s="295" t="s">
        <v>452</v>
      </c>
      <c r="B4" s="295"/>
    </row>
    <row r="5" spans="1:2" ht="42.75">
      <c r="A5" s="69" t="s">
        <v>227</v>
      </c>
      <c r="B5" s="70" t="s">
        <v>228</v>
      </c>
    </row>
    <row r="6" spans="1:2" ht="15">
      <c r="A6" s="71" t="s">
        <v>231</v>
      </c>
      <c r="B6" s="95">
        <v>13611.17</v>
      </c>
    </row>
    <row r="8" ht="15">
      <c r="B8" s="1" t="s">
        <v>138</v>
      </c>
    </row>
  </sheetData>
  <mergeCells count="3">
    <mergeCell ref="A2:B2"/>
    <mergeCell ref="A3:B3"/>
    <mergeCell ref="A4:B4"/>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B5"/>
  <sheetViews>
    <sheetView workbookViewId="0" topLeftCell="A1">
      <selection activeCell="B9" sqref="B9"/>
    </sheetView>
  </sheetViews>
  <sheetFormatPr defaultColWidth="9.140625" defaultRowHeight="15"/>
  <cols>
    <col min="1" max="1" width="54.00390625" style="0" customWidth="1"/>
    <col min="2" max="2" width="17.8515625" style="0" customWidth="1"/>
  </cols>
  <sheetData>
    <row r="2" spans="1:2" ht="61.5" customHeight="1">
      <c r="A2" s="296" t="s">
        <v>233</v>
      </c>
      <c r="B2" s="296"/>
    </row>
    <row r="3" spans="1:2" ht="15.75">
      <c r="A3" s="295" t="s">
        <v>450</v>
      </c>
      <c r="B3" s="295"/>
    </row>
    <row r="4" spans="1:2" ht="38.25">
      <c r="A4" s="73" t="s">
        <v>227</v>
      </c>
      <c r="B4" s="74" t="s">
        <v>228</v>
      </c>
    </row>
    <row r="5" spans="1:2" ht="29.25" customHeight="1">
      <c r="A5" s="72" t="s">
        <v>232</v>
      </c>
      <c r="B5" s="118">
        <v>0</v>
      </c>
    </row>
  </sheetData>
  <mergeCells count="2">
    <mergeCell ref="A2:B2"/>
    <mergeCell ref="A3:B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VedunovaAA</dc:creator>
  <cp:keywords/>
  <dc:description/>
  <cp:lastModifiedBy>VedunovaAA</cp:lastModifiedBy>
  <cp:lastPrinted>2018-10-02T05:08:41Z</cp:lastPrinted>
  <dcterms:created xsi:type="dcterms:W3CDTF">2015-01-16T05:02:30Z</dcterms:created>
  <dcterms:modified xsi:type="dcterms:W3CDTF">2018-11-06T05:04:30Z</dcterms:modified>
  <cp:category/>
  <cp:version/>
  <cp:contentType/>
  <cp:contentStatus/>
</cp:coreProperties>
</file>