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44525"/>
</workbook>
</file>

<file path=xl/calcChain.xml><?xml version="1.0" encoding="utf-8"?>
<calcChain xmlns="http://schemas.openxmlformats.org/spreadsheetml/2006/main">
  <c r="F195" i="4" l="1"/>
  <c r="F194" i="4"/>
  <c r="F193" i="4"/>
  <c r="D192" i="4"/>
  <c r="C192" i="4"/>
  <c r="F191" i="4"/>
  <c r="D190" i="4"/>
  <c r="F190" i="4" s="1"/>
  <c r="C190" i="4"/>
  <c r="F189" i="4"/>
  <c r="D188" i="4"/>
  <c r="C188" i="4"/>
  <c r="F187" i="4"/>
  <c r="F186" i="4"/>
  <c r="E186" i="4"/>
  <c r="D185" i="4"/>
  <c r="F185" i="4" s="1"/>
  <c r="C185" i="4"/>
  <c r="F184" i="4"/>
  <c r="E184" i="4"/>
  <c r="D183" i="4"/>
  <c r="C183" i="4"/>
  <c r="F182" i="4"/>
  <c r="E182" i="4"/>
  <c r="F181" i="4"/>
  <c r="E181" i="4"/>
  <c r="D180" i="4"/>
  <c r="C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D167" i="4"/>
  <c r="C167" i="4"/>
  <c r="F166" i="4"/>
  <c r="E166" i="4"/>
  <c r="F164" i="4"/>
  <c r="E164" i="4"/>
  <c r="F163" i="4"/>
  <c r="E163" i="4"/>
  <c r="F162" i="4"/>
  <c r="E162" i="4"/>
  <c r="D161" i="4"/>
  <c r="C161" i="4"/>
  <c r="C154" i="4" s="1"/>
  <c r="F160" i="4"/>
  <c r="E160" i="4"/>
  <c r="F159" i="4"/>
  <c r="F158" i="4"/>
  <c r="F157" i="4"/>
  <c r="E157" i="4"/>
  <c r="F156" i="4"/>
  <c r="E156" i="4"/>
  <c r="F155" i="4"/>
  <c r="E155" i="4"/>
  <c r="F153" i="4"/>
  <c r="E153" i="4"/>
  <c r="F152" i="4"/>
  <c r="E152" i="4"/>
  <c r="D151" i="4"/>
  <c r="C151" i="4"/>
  <c r="F151" i="4" s="1"/>
  <c r="F148" i="4"/>
  <c r="F147" i="4"/>
  <c r="F146" i="4"/>
  <c r="F145" i="4"/>
  <c r="F144" i="4"/>
  <c r="D143" i="4"/>
  <c r="C143" i="4"/>
  <c r="C142" i="4" s="1"/>
  <c r="F141" i="4"/>
  <c r="F140" i="4"/>
  <c r="E140" i="4"/>
  <c r="F139" i="4"/>
  <c r="E139" i="4"/>
  <c r="E138" i="4"/>
  <c r="D138" i="4"/>
  <c r="C138" i="4"/>
  <c r="C137" i="4" s="1"/>
  <c r="D137" i="4"/>
  <c r="E137" i="4" s="1"/>
  <c r="F136" i="4"/>
  <c r="E136" i="4"/>
  <c r="F135" i="4"/>
  <c r="F134" i="4"/>
  <c r="F133" i="4"/>
  <c r="E133" i="4"/>
  <c r="F132" i="4"/>
  <c r="F131" i="4"/>
  <c r="F130" i="4"/>
  <c r="F129" i="4"/>
  <c r="D128" i="4"/>
  <c r="F128" i="4" s="1"/>
  <c r="C128" i="4"/>
  <c r="F127" i="4"/>
  <c r="F126" i="4"/>
  <c r="D125" i="4"/>
  <c r="F125" i="4" s="1"/>
  <c r="C125" i="4"/>
  <c r="F124" i="4"/>
  <c r="F123" i="4"/>
  <c r="F122" i="4"/>
  <c r="D122" i="4"/>
  <c r="C122" i="4"/>
  <c r="F120" i="4"/>
  <c r="F119" i="4"/>
  <c r="E119" i="4"/>
  <c r="D118" i="4"/>
  <c r="C118" i="4"/>
  <c r="C116" i="4" s="1"/>
  <c r="F117" i="4"/>
  <c r="F115" i="4"/>
  <c r="E115" i="4"/>
  <c r="D114" i="4"/>
  <c r="C114" i="4"/>
  <c r="F113" i="4"/>
  <c r="E113" i="4"/>
  <c r="F112" i="4"/>
  <c r="E112" i="4"/>
  <c r="D111" i="4"/>
  <c r="C111" i="4"/>
  <c r="F110" i="4"/>
  <c r="E110" i="4"/>
  <c r="F109" i="4"/>
  <c r="E109" i="4"/>
  <c r="D108" i="4"/>
  <c r="C108" i="4"/>
  <c r="F107" i="4"/>
  <c r="E107" i="4"/>
  <c r="F106" i="4"/>
  <c r="F105" i="4"/>
  <c r="F104" i="4"/>
  <c r="E104" i="4"/>
  <c r="F103" i="4"/>
  <c r="F102" i="4"/>
  <c r="E102" i="4"/>
  <c r="F101" i="4"/>
  <c r="E101" i="4"/>
  <c r="F100" i="4"/>
  <c r="F99" i="4"/>
  <c r="F98" i="4"/>
  <c r="F97" i="4"/>
  <c r="E97" i="4"/>
  <c r="F96" i="4"/>
  <c r="E96" i="4"/>
  <c r="D95" i="4"/>
  <c r="C95" i="4"/>
  <c r="F95" i="4" s="1"/>
  <c r="F94" i="4"/>
  <c r="E94" i="4"/>
  <c r="F93" i="4"/>
  <c r="E93" i="4"/>
  <c r="D92" i="4"/>
  <c r="E92" i="4" s="1"/>
  <c r="C92" i="4"/>
  <c r="F92" i="4" s="1"/>
  <c r="F91" i="4"/>
  <c r="E91" i="4"/>
  <c r="F90" i="4"/>
  <c r="E90" i="4"/>
  <c r="D89" i="4"/>
  <c r="C89" i="4"/>
  <c r="C88" i="4" s="1"/>
  <c r="F86" i="4"/>
  <c r="E86" i="4"/>
  <c r="D85" i="4"/>
  <c r="C85" i="4"/>
  <c r="F84" i="4"/>
  <c r="F83" i="4"/>
  <c r="E83" i="4"/>
  <c r="F82" i="4"/>
  <c r="D81" i="4"/>
  <c r="F81" i="4" s="1"/>
  <c r="C81" i="4"/>
  <c r="F80" i="4"/>
  <c r="D79" i="4"/>
  <c r="F79" i="4" s="1"/>
  <c r="C79" i="4"/>
  <c r="F77" i="4"/>
  <c r="E77" i="4"/>
  <c r="F76" i="4"/>
  <c r="F75" i="4"/>
  <c r="F74" i="4"/>
  <c r="F73" i="4"/>
  <c r="D72" i="4"/>
  <c r="F72" i="4" s="1"/>
  <c r="C72" i="4"/>
  <c r="F71" i="4"/>
  <c r="E71" i="4"/>
  <c r="D70" i="4"/>
  <c r="E70" i="4" s="1"/>
  <c r="C70" i="4"/>
  <c r="C69" i="4" s="1"/>
  <c r="F68" i="4"/>
  <c r="E68" i="4"/>
  <c r="D67" i="4"/>
  <c r="F67" i="4" s="1"/>
  <c r="C67" i="4"/>
  <c r="F65" i="4"/>
  <c r="E65" i="4"/>
  <c r="F64" i="4"/>
  <c r="E64" i="4"/>
  <c r="F63" i="4"/>
  <c r="E63" i="4"/>
  <c r="F62" i="4"/>
  <c r="E62" i="4"/>
  <c r="D61" i="4"/>
  <c r="C61" i="4"/>
  <c r="C60" i="4" s="1"/>
  <c r="D60" i="4"/>
  <c r="F59" i="4"/>
  <c r="E59" i="4"/>
  <c r="F58" i="4"/>
  <c r="E58" i="4"/>
  <c r="F57" i="4"/>
  <c r="E57" i="4"/>
  <c r="F56" i="4"/>
  <c r="E56" i="4"/>
  <c r="D55" i="4"/>
  <c r="C55" i="4"/>
  <c r="F54" i="4"/>
  <c r="E54" i="4"/>
  <c r="F53" i="4"/>
  <c r="E53" i="4"/>
  <c r="D52" i="4"/>
  <c r="F52" i="4" s="1"/>
  <c r="C52" i="4"/>
  <c r="F51" i="4"/>
  <c r="E51" i="4"/>
  <c r="F50" i="4"/>
  <c r="E50" i="4"/>
  <c r="D49" i="4"/>
  <c r="C49" i="4"/>
  <c r="F48" i="4"/>
  <c r="E48" i="4"/>
  <c r="F47" i="4"/>
  <c r="E47" i="4"/>
  <c r="D46" i="4"/>
  <c r="E46" i="4" s="1"/>
  <c r="C46" i="4"/>
  <c r="F45" i="4"/>
  <c r="E45" i="4"/>
  <c r="D44" i="4"/>
  <c r="E44" i="4" s="1"/>
  <c r="C44" i="4"/>
  <c r="F43" i="4"/>
  <c r="E43" i="4"/>
  <c r="F42" i="4"/>
  <c r="D42" i="4"/>
  <c r="C42" i="4"/>
  <c r="E42" i="4" s="1"/>
  <c r="F40" i="4"/>
  <c r="F39" i="4"/>
  <c r="E39" i="4"/>
  <c r="D38" i="4"/>
  <c r="C38" i="4"/>
  <c r="F37" i="4"/>
  <c r="E37" i="4"/>
  <c r="F36" i="4"/>
  <c r="E36" i="4"/>
  <c r="D35" i="4"/>
  <c r="F35" i="4" s="1"/>
  <c r="C35" i="4"/>
  <c r="F34" i="4"/>
  <c r="E34" i="4"/>
  <c r="D33" i="4"/>
  <c r="C33" i="4"/>
  <c r="F33" i="4" s="1"/>
  <c r="C32" i="4"/>
  <c r="F31" i="4"/>
  <c r="E31" i="4"/>
  <c r="D30" i="4"/>
  <c r="C30" i="4"/>
  <c r="F29" i="4"/>
  <c r="E29" i="4"/>
  <c r="D28" i="4"/>
  <c r="C28" i="4"/>
  <c r="F27" i="4"/>
  <c r="F26" i="4"/>
  <c r="E26" i="4"/>
  <c r="D25" i="4"/>
  <c r="E25" i="4" s="1"/>
  <c r="C25" i="4"/>
  <c r="F24" i="4"/>
  <c r="F23" i="4"/>
  <c r="F22" i="4"/>
  <c r="E22" i="4"/>
  <c r="F21" i="4"/>
  <c r="F20" i="4"/>
  <c r="E20" i="4"/>
  <c r="D19" i="4"/>
  <c r="C19" i="4"/>
  <c r="F17" i="4"/>
  <c r="E17" i="4"/>
  <c r="F16" i="4"/>
  <c r="E16" i="4"/>
  <c r="F15" i="4"/>
  <c r="E15" i="4"/>
  <c r="F14" i="4"/>
  <c r="E14" i="4"/>
  <c r="F13" i="4"/>
  <c r="E13" i="4"/>
  <c r="E12" i="4" s="1"/>
  <c r="D12" i="4"/>
  <c r="F12" i="4" s="1"/>
  <c r="C12" i="4"/>
  <c r="F11" i="4"/>
  <c r="F10" i="4"/>
  <c r="E10" i="4"/>
  <c r="F9" i="4"/>
  <c r="E9" i="4"/>
  <c r="F8" i="4"/>
  <c r="E8" i="4"/>
  <c r="F7" i="4"/>
  <c r="E7" i="4"/>
  <c r="D6" i="4"/>
  <c r="F6" i="4" s="1"/>
  <c r="C6" i="4"/>
  <c r="C5" i="4"/>
  <c r="E89" i="4" l="1"/>
  <c r="E95" i="4"/>
  <c r="F108" i="4"/>
  <c r="F188" i="4"/>
  <c r="C66" i="4"/>
  <c r="F138" i="4"/>
  <c r="F143" i="4"/>
  <c r="C165" i="4"/>
  <c r="F137" i="4"/>
  <c r="F60" i="4"/>
  <c r="E28" i="4"/>
  <c r="E114" i="4"/>
  <c r="F49" i="4"/>
  <c r="F55" i="4"/>
  <c r="F61" i="4"/>
  <c r="E151" i="4"/>
  <c r="E161" i="4"/>
  <c r="E180" i="4"/>
  <c r="D142" i="4"/>
  <c r="C78" i="4"/>
  <c r="D78" i="4"/>
  <c r="F78" i="4" s="1"/>
  <c r="C18" i="4"/>
  <c r="E18" i="4" s="1"/>
  <c r="D5" i="4"/>
  <c r="F5" i="4" s="1"/>
  <c r="E30" i="4"/>
  <c r="E49" i="4"/>
  <c r="E52" i="4"/>
  <c r="E55" i="4"/>
  <c r="E60" i="4"/>
  <c r="E61" i="4"/>
  <c r="E67" i="4"/>
  <c r="E72" i="4"/>
  <c r="E118" i="4"/>
  <c r="D18" i="4"/>
  <c r="E33" i="4"/>
  <c r="F46" i="4"/>
  <c r="D69" i="4"/>
  <c r="F69" i="4" s="1"/>
  <c r="C121" i="4"/>
  <c r="E185" i="4"/>
  <c r="F192" i="4"/>
  <c r="F25" i="4"/>
  <c r="F89" i="4"/>
  <c r="F19" i="4"/>
  <c r="C87" i="4"/>
  <c r="F28" i="4"/>
  <c r="C41" i="4"/>
  <c r="F85" i="4"/>
  <c r="F111" i="4"/>
  <c r="E167" i="4"/>
  <c r="E183" i="4"/>
  <c r="F38" i="4"/>
  <c r="C150" i="4"/>
  <c r="C149" i="4" s="1"/>
  <c r="F142" i="4"/>
  <c r="E19" i="4"/>
  <c r="E35" i="4"/>
  <c r="E6" i="4"/>
  <c r="F18" i="4"/>
  <c r="F30" i="4"/>
  <c r="E78" i="4"/>
  <c r="E81" i="4"/>
  <c r="E85" i="4"/>
  <c r="E108" i="4"/>
  <c r="E111" i="4"/>
  <c r="F118" i="4"/>
  <c r="E128" i="4"/>
  <c r="D41" i="4"/>
  <c r="F44" i="4"/>
  <c r="D66" i="4"/>
  <c r="F70" i="4"/>
  <c r="D88" i="4"/>
  <c r="F114" i="4"/>
  <c r="D116" i="4"/>
  <c r="D121" i="4"/>
  <c r="D154" i="4"/>
  <c r="F161" i="4"/>
  <c r="D165" i="4"/>
  <c r="F167" i="4"/>
  <c r="F180" i="4"/>
  <c r="F183" i="4"/>
  <c r="E38" i="4"/>
  <c r="D32" i="4"/>
  <c r="C4" i="4" l="1"/>
  <c r="C196" i="4"/>
  <c r="E69" i="4"/>
  <c r="E5" i="4"/>
  <c r="F116" i="4"/>
  <c r="E116" i="4"/>
  <c r="F154" i="4"/>
  <c r="E154" i="4"/>
  <c r="D150" i="4"/>
  <c r="F88" i="4"/>
  <c r="E88" i="4"/>
  <c r="D87" i="4"/>
  <c r="F41" i="4"/>
  <c r="E41" i="4"/>
  <c r="F66" i="4"/>
  <c r="E66" i="4"/>
  <c r="D4" i="4"/>
  <c r="F32" i="4"/>
  <c r="E32" i="4"/>
  <c r="F121" i="4"/>
  <c r="E121" i="4"/>
  <c r="F165" i="4"/>
  <c r="E165" i="4"/>
  <c r="F4" i="4" l="1"/>
  <c r="E4" i="4"/>
  <c r="F150" i="4"/>
  <c r="E150" i="4"/>
  <c r="D149" i="4"/>
  <c r="F87" i="4"/>
  <c r="E87" i="4"/>
  <c r="F149" i="4" l="1"/>
  <c r="E149" i="4"/>
  <c r="D196" i="4"/>
  <c r="F196" i="4" l="1"/>
  <c r="E196" i="4"/>
  <c r="H51" i="14" l="1"/>
  <c r="F53" i="14"/>
  <c r="E53" i="14"/>
  <c r="C53" i="14"/>
  <c r="H55" i="14"/>
  <c r="D12" i="15" l="1"/>
  <c r="E6" i="14" l="1"/>
  <c r="E15" i="15" l="1"/>
  <c r="H10" i="14"/>
  <c r="E20" i="14" l="1"/>
  <c r="C20" i="14"/>
  <c r="D10" i="15" l="1"/>
  <c r="D9" i="15" l="1"/>
  <c r="H39" i="14"/>
  <c r="F32" i="14"/>
  <c r="F59" i="14"/>
  <c r="D15" i="15" l="1"/>
  <c r="H60" i="14" l="1"/>
  <c r="H58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H7" i="14"/>
  <c r="E59" i="14"/>
  <c r="H59" i="14" s="1"/>
  <c r="E56" i="14"/>
  <c r="E47" i="14"/>
  <c r="E45" i="14"/>
  <c r="E42" i="14"/>
  <c r="E36" i="14"/>
  <c r="E32" i="14"/>
  <c r="E27" i="14"/>
  <c r="E15" i="14"/>
  <c r="F17" i="15"/>
  <c r="F18" i="15"/>
  <c r="E19" i="15"/>
  <c r="E21" i="15"/>
  <c r="E17" i="15"/>
  <c r="E14" i="15" s="1"/>
  <c r="E12" i="15"/>
  <c r="E10" i="15"/>
  <c r="D21" i="15"/>
  <c r="D19" i="15"/>
  <c r="D17" i="15"/>
  <c r="D14" i="15" s="1"/>
  <c r="D8" i="15" s="1"/>
  <c r="C59" i="14"/>
  <c r="F56" i="14"/>
  <c r="C56" i="14"/>
  <c r="F47" i="14"/>
  <c r="C47" i="14"/>
  <c r="F45" i="14"/>
  <c r="C45" i="14"/>
  <c r="F42" i="14"/>
  <c r="C42" i="14"/>
  <c r="F36" i="14"/>
  <c r="C36" i="14"/>
  <c r="D32" i="14"/>
  <c r="D61" i="14" s="1"/>
  <c r="C32" i="14"/>
  <c r="F27" i="14"/>
  <c r="C27" i="14"/>
  <c r="F20" i="14"/>
  <c r="F15" i="14"/>
  <c r="C15" i="14"/>
  <c r="F6" i="14"/>
  <c r="C6" i="14"/>
  <c r="C61" i="14" l="1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E61" i="14"/>
  <c r="D7" i="15"/>
  <c r="F61" i="14"/>
  <c r="H61" i="14" l="1"/>
  <c r="F14" i="15"/>
</calcChain>
</file>

<file path=xl/sharedStrings.xml><?xml version="1.0" encoding="utf-8"?>
<sst xmlns="http://schemas.openxmlformats.org/spreadsheetml/2006/main" count="546" uniqueCount="481">
  <si>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</si>
  <si>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</si>
  <si>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</si>
  <si>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</si>
  <si>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</si>
  <si>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</si>
  <si>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</si>
  <si>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</si>
  <si>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</si>
  <si>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</si>
  <si>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</si>
  <si>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</si>
  <si>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</si>
  <si>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</si>
  <si>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</si>
  <si>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</si>
  <si>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</si>
  <si>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</si>
  <si>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</si>
  <si>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</si>
  <si>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</si>
  <si>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</si>
  <si>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</si>
  <si>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</si>
  <si>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</si>
  <si>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</si>
  <si>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</si>
  <si>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</si>
  <si>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</si>
  <si>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</si>
  <si>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</si>
  <si>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</si>
  <si>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</si>
  <si>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</si>
  <si>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</si>
  <si>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</si>
  <si>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</si>
  <si>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</si>
  <si>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</si>
  <si>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</si>
  <si>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</si>
  <si>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</si>
  <si>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</si>
  <si>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</si>
  <si>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</si>
  <si>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</si>
  <si>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</si>
  <si>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</si>
  <si>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</si>
  <si>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</si>
  <si>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</si>
  <si>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</si>
  <si>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</si>
  <si>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</si>
  <si>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</si>
  <si>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</si>
  <si>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</si>
  <si>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</si>
  <si>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</si>
  <si>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</si>
  <si>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</si>
  <si>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</si>
  <si>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</si>
  <si>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</si>
  <si>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</si>
  <si>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</si>
  <si>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</si>
  <si>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</si>
  <si>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</si>
  <si>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</si>
  <si>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</si>
  <si>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</si>
  <si>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</si>
  <si>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</si>
  <si>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</si>
  <si>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</si>
  <si>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</si>
  <si>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</si>
  <si>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</si>
  <si>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</si>
  <si>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</si>
  <si>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</si>
  <si>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</si>
  <si>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</si>
  <si>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</si>
  <si>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</si>
  <si>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</si>
  <si>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</si>
  <si>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</si>
  <si>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</si>
  <si>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</si>
  <si>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</si>
  <si>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</si>
  <si>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</si>
  <si>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</si>
  <si>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</si>
  <si>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</si>
  <si>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</si>
  <si>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</si>
  <si>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</si>
  <si>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</si>
  <si>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</si>
  <si>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</si>
  <si>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</si>
  <si>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</si>
  <si>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</si>
  <si>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</si>
  <si>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</si>
  <si>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</si>
  <si>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</si>
  <si>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</si>
  <si>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</si>
  <si>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</si>
  <si>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</si>
  <si>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</si>
  <si>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</si>
  <si>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</si>
  <si>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</si>
  <si>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</si>
  <si>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</si>
  <si>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</si>
  <si>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</si>
  <si>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</si>
  <si>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</si>
  <si>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</si>
  <si>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</si>
  <si>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</si>
  <si>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</si>
  <si>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</si>
  <si>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</si>
  <si>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</si>
  <si>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</si>
  <si>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</si>
  <si>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</si>
  <si>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</si>
  <si>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</si>
  <si>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</si>
  <si>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</si>
  <si>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</si>
  <si>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</si>
  <si>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</si>
  <si>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</si>
  <si>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</si>
  <si>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</si>
  <si>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</si>
  <si>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</si>
  <si>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</si>
  <si>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</si>
  <si>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</si>
  <si>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</si>
  <si>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</si>
  <si>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</si>
  <si>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</si>
  <si>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</si>
  <si>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</si>
  <si>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</si>
  <si>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</si>
  <si>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</si>
  <si>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</si>
  <si>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</si>
  <si>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</si>
  <si>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</si>
  <si>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</si>
  <si>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</si>
  <si>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</si>
  <si>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</si>
  <si>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</si>
  <si>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</si>
  <si>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</si>
  <si>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</si>
  <si>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</si>
  <si>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</si>
  <si>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</si>
  <si>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</si>
  <si>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</si>
  <si>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</si>
  <si>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</si>
  <si>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</si>
  <si>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</si>
  <si>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</si>
  <si>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</si>
  <si>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</si>
  <si>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</si>
  <si>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</si>
  <si>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</si>
  <si>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</si>
  <si>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</si>
  <si>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</si>
  <si>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</si>
  <si>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</si>
  <si>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</si>
  <si>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</si>
  <si>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</si>
  <si>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</si>
  <si>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</si>
  <si>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</si>
  <si>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</si>
  <si>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</si>
  <si>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</si>
  <si>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</si>
  <si>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</si>
  <si>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</si>
  <si>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</si>
  <si>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</si>
  <si>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</si>
  <si>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</si>
  <si>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</si>
  <si>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</si>
  <si>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</si>
  <si>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</si>
  <si>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</si>
  <si>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</si>
  <si>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</si>
  <si>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</si>
  <si>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</si>
  <si>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</si>
  <si>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</si>
  <si>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</si>
  <si>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</si>
  <si>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</si>
  <si>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</si>
  <si>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</si>
  <si>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</si>
  <si>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</si>
  <si>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</si>
  <si>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</si>
  <si>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</si>
  <si>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</si>
  <si>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</si>
  <si>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</si>
  <si>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</si>
  <si>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</si>
  <si>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</si>
  <si>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</si>
  <si>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</si>
  <si>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</si>
  <si>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</si>
  <si>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</si>
  <si>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</si>
  <si>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</si>
  <si>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</si>
  <si>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</si>
  <si>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</si>
  <si>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</si>
  <si>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</si>
  <si>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</si>
  <si>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</si>
  <si>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</si>
  <si>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</si>
  <si>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</si>
  <si>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</si>
  <si>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</si>
  <si>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</si>
  <si>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</si>
  <si>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</si>
  <si>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</si>
  <si>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</si>
  <si>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</si>
  <si>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</si>
  <si>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</si>
  <si>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</si>
  <si>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</si>
  <si>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</si>
  <si>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</si>
  <si>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</si>
  <si>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</si>
  <si>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</si>
  <si>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</si>
  <si>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</si>
  <si>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</si>
  <si>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</si>
  <si>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</si>
  <si>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</si>
  <si>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</si>
  <si>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</si>
  <si>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Сумма бюджетных назначений на 2021 год (в тыс.руб.)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</si>
  <si>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</si>
  <si>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</si>
  <si>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</si>
  <si>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</si>
  <si>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</si>
  <si>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</si>
  <si>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</si>
  <si>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</si>
  <si>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</si>
  <si>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</si>
  <si>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</si>
  <si>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</si>
  <si>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</si>
  <si>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</si>
  <si>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</si>
  <si>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</si>
  <si>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</si>
  <si>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</si>
  <si>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</si>
  <si>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</si>
  <si>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</si>
  <si>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</si>
  <si>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</si>
  <si>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</si>
  <si>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</si>
  <si>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</si>
  <si>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</si>
  <si>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</si>
  <si>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</si>
  <si>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</si>
  <si>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</si>
  <si>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</si>
  <si>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019  1 16   01093  01  0000 140</t>
  </si>
  <si>
    <t xml:space="preserve">019 1 16 01123 01 0000 140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</si>
  <si>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</si>
  <si>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019  1 16   01153  01  0000 140</t>
  </si>
  <si>
    <t>019  1 16   01183  01  0000 140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</si>
  <si>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</si>
  <si>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</si>
  <si>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</si>
  <si>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</si>
  <si>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</si>
  <si>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</si>
  <si>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</si>
  <si>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</si>
  <si>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>321  116 10123 01 0041 140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</si>
  <si>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</si>
  <si>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000  1 16 11050 01 0000 140</t>
  </si>
  <si>
    <t xml:space="preserve"> 017  1 16 11050 01 0000 140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</si>
  <si>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</si>
  <si>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</si>
  <si>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</si>
  <si>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</si>
  <si>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</si>
  <si>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</si>
  <si>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</si>
  <si>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</si>
  <si>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</si>
  <si>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</si>
  <si>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</si>
  <si>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</si>
  <si>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местным бюджетам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</si>
  <si>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</si>
  <si>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 xml:space="preserve">Субвенции местным бюджетам 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</si>
  <si>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 xml:space="preserve">Субвенции местным бюджетам  на осуществление государственного полномочия Свердловской области по созданию административных комиссий </t>
  </si>
  <si>
    <t xml:space="preserve">Субвенции 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</si>
  <si>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</si>
  <si>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</si>
  <si>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</si>
  <si>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</si>
  <si>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</si>
  <si>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</si>
  <si>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</si>
  <si>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</si>
  <si>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</si>
  <si>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</si>
  <si>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</si>
  <si>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</si>
  <si>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</si>
  <si>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</si>
  <si>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</si>
  <si>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</si>
  <si>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</si>
  <si>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</si>
  <si>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</si>
  <si>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</si>
  <si>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</si>
  <si>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Объем средств по решению о бюджете на 2021 год, тыс. руб.</t>
  </si>
  <si>
    <t>Объем средств по решению о бюджете на 2021 год  в тысячах рублей</t>
  </si>
  <si>
    <t>Охрана семьи и детства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</si>
  <si>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</si>
  <si>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</si>
  <si>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</si>
  <si>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</si>
  <si>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</si>
  <si>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</si>
  <si>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</si>
  <si>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</si>
  <si>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</si>
  <si>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</si>
  <si>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</si>
  <si>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</si>
  <si>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</si>
  <si>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</si>
  <si>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</si>
  <si>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</si>
  <si>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земельные участки)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</si>
  <si>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</si>
  <si>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 земельные участки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</si>
  <si>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</si>
  <si>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</si>
  <si>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</si>
  <si>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</si>
  <si>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</si>
  <si>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</si>
  <si>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</si>
  <si>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компенсации затрат бюджетов городских округов (возврат дебиторской задолженности прошлых лет)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</si>
  <si>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</si>
  <si>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</si>
  <si>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</si>
  <si>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</si>
  <si>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</si>
  <si>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</si>
  <si>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</si>
  <si>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</si>
  <si>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</si>
  <si>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</si>
  <si>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</si>
  <si>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</si>
  <si>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</si>
  <si>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</si>
  <si>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</si>
  <si>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</si>
  <si>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019 1 16 01083 01 0000 140</t>
  </si>
  <si>
    <t>ААдминистративные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</si>
  <si>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</si>
  <si>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019 1 16 01143 01 0000 140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</si>
  <si>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</si>
  <si>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</si>
  <si>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019  1 16   01173  01  0000 140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</si>
  <si>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</si>
  <si>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</si>
  <si>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</si>
  <si>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</si>
  <si>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</si>
  <si>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</si>
  <si>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</si>
  <si>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</si>
  <si>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</si>
  <si>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</si>
  <si>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000  1 16  10000  00  0000  140
</t>
  </si>
  <si>
    <t>Платежи в целях возмещения причиненного ущерба (убытков)</t>
  </si>
  <si>
    <t>901 1 16  10032  04  0000 140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</si>
  <si>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</si>
  <si>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901 1 16  10100  04  0000 140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</si>
  <si>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</si>
  <si>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919 1 16  10100  04  0000 140</t>
  </si>
  <si>
    <t>027   116  10123  01  0000  140</t>
  </si>
  <si>
    <t>037  116 10123 01 0000 140</t>
  </si>
  <si>
    <t>141  116 10123 01 0041 140</t>
  </si>
  <si>
    <t>182  116 10123 01 0041 140</t>
  </si>
  <si>
    <t>901  116 10123 01 0041 140</t>
  </si>
  <si>
    <t xml:space="preserve">000  1 16  11000  01  0000 140
</t>
  </si>
  <si>
    <t xml:space="preserve">Платежи, уплачиваемые в целях возмещения вреда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</si>
  <si>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</si>
  <si>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</si>
  <si>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</si>
  <si>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Невыясненные поступления, зачисляемые в бюджеты городских округов</t>
  </si>
  <si>
    <t>919  1  17  01040  04  0000  180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</si>
  <si>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</si>
  <si>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</si>
  <si>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</si>
  <si>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</si>
  <si>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</si>
  <si>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</si>
  <si>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908  2 02  25519   04  0000  150</t>
  </si>
  <si>
    <t xml:space="preserve">Субсидии бюджетам городских округов на поддержку отрасли культуры
</t>
  </si>
  <si>
    <t>901  2 02  25520   04  0000  150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</si>
  <si>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</si>
  <si>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901  2 02  25576   04  0000  150</t>
  </si>
  <si>
    <t>Субсидии бюджетам городских округов на обеспечение комплексного развития сельских территорий</t>
  </si>
  <si>
    <t xml:space="preserve">Прочие субсидии бюджетам городских округов </t>
  </si>
  <si>
    <t>901  2  02  29999  04  0000  150</t>
  </si>
  <si>
    <t>Субсидии  на улучшение жилищных условий граждан, проживающих на сельских территориях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</si>
  <si>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</si>
  <si>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</si>
  <si>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трансферты, передаваемые бюджетам городских округов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</si>
  <si>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</si>
  <si>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000  1  17  00000  00  0000  000</t>
  </si>
  <si>
    <t>Исполнение бюджета Невьянского городского округа по состоянию на 01.05.2021 г.</t>
  </si>
  <si>
    <t>Сумма фактического поступления на 01.05.2021 г. (в тыс.руб.)</t>
  </si>
  <si>
    <t>Рост, снижение (+, -) в тыс. руб.</t>
  </si>
  <si>
    <t>908  1  13  02994  04  0006  130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</si>
  <si>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</si>
  <si>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</si>
  <si>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913  1  16  07090  04  0000  140</t>
  </si>
  <si>
    <t>902 1 16  10032  04  0000 140</t>
  </si>
  <si>
    <t>908  2  02  49999  00  0000  150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</si>
  <si>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</si>
  <si>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по состоянию на 01.05.2021 года</t>
  </si>
  <si>
    <t>Исполнено    на 01.05.2021г., в тыс. руб.</t>
  </si>
  <si>
    <t>на 01.05.2021 г.</t>
  </si>
  <si>
    <t>Исполнение на 01.05.2021 г., в тысячах рублей</t>
  </si>
  <si>
    <t>на  01.05.2021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</si>
  <si>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4 692,56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</si>
</sst>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1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4"/>
      <name val="Liberation Serif"/>
      <family val="1"/>
      <charset val="204"/>
    </font>
    <font>
      <sz val="9"/>
      <name val="Liberation Serif"/>
      <family val="1"/>
      <charset val="204"/>
    </font>
    <font>
      <sz val="7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b/>
      <sz val="6"/>
      <name val="Liberation Serif"/>
      <family val="1"/>
      <charset val="204"/>
    </font>
    <font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1" fillId="2" borderId="14"/>
    <xf numFmtId="4" fontId="32" fillId="0" borderId="15">
      <alignment horizontal="right" vertical="top" shrinkToFit="1"/>
    </xf>
    <xf numFmtId="0" fontId="34" fillId="0" borderId="0" applyNumberFormat="0" applyFill="0" applyBorder="0" applyAlignment="0" applyProtection="0"/>
    <xf numFmtId="49" fontId="32" fillId="0" borderId="17">
      <alignment horizontal="center"/>
    </xf>
  </cellStyleXfs>
  <cellXfs count="306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 vertical="top"/>
    </xf>
    <xf numFmtId="0" fontId="29" fillId="0" borderId="0" xfId="0" applyFont="1" applyFill="1"/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43" fillId="3" borderId="0" xfId="1" applyFont="1" applyFill="1" applyAlignment="1">
      <alignment horizontal="center" wrapText="1"/>
    </xf>
    <xf numFmtId="0" fontId="44" fillId="3" borderId="4" xfId="1" applyFont="1" applyFill="1" applyBorder="1" applyAlignment="1">
      <alignment vertical="center" wrapText="1"/>
    </xf>
    <xf numFmtId="0" fontId="44" fillId="3" borderId="5" xfId="1" applyFont="1" applyFill="1" applyBorder="1" applyAlignment="1">
      <alignment horizontal="center" vertical="center"/>
    </xf>
    <xf numFmtId="0" fontId="44" fillId="3" borderId="5" xfId="1" applyFont="1" applyFill="1" applyBorder="1" applyAlignment="1">
      <alignment horizontal="center" vertical="center" wrapText="1"/>
    </xf>
    <xf numFmtId="168" fontId="44" fillId="3" borderId="5" xfId="1" applyNumberFormat="1" applyFont="1" applyFill="1" applyBorder="1" applyAlignment="1">
      <alignment horizontal="center" vertical="center" wrapText="1"/>
    </xf>
    <xf numFmtId="0" fontId="45" fillId="3" borderId="5" xfId="1" applyFont="1" applyFill="1" applyBorder="1" applyAlignment="1">
      <alignment horizontal="center" vertical="center" wrapText="1"/>
    </xf>
    <xf numFmtId="0" fontId="44" fillId="3" borderId="10" xfId="1" applyFont="1" applyFill="1" applyBorder="1" applyAlignment="1">
      <alignment horizontal="left" wrapText="1"/>
    </xf>
    <xf numFmtId="0" fontId="33" fillId="3" borderId="18" xfId="1" applyFont="1" applyFill="1" applyBorder="1" applyAlignment="1">
      <alignment vertical="center"/>
    </xf>
    <xf numFmtId="0" fontId="33" fillId="3" borderId="16" xfId="1" applyFont="1" applyFill="1" applyBorder="1" applyAlignment="1">
      <alignment horizontal="center" vertical="center"/>
    </xf>
    <xf numFmtId="0" fontId="33" fillId="3" borderId="16" xfId="1" applyFont="1" applyFill="1" applyBorder="1" applyAlignment="1">
      <alignment horizontal="center" vertical="center" wrapText="1"/>
    </xf>
    <xf numFmtId="0" fontId="33" fillId="3" borderId="16" xfId="1" applyNumberFormat="1" applyFont="1" applyFill="1" applyBorder="1" applyAlignment="1">
      <alignment horizontal="center" vertical="center"/>
    </xf>
    <xf numFmtId="0" fontId="33" fillId="3" borderId="19" xfId="1" applyFont="1" applyFill="1" applyBorder="1" applyAlignment="1">
      <alignment horizontal="center" vertical="center"/>
    </xf>
    <xf numFmtId="0" fontId="35" fillId="3" borderId="4" xfId="3" applyFont="1" applyFill="1" applyBorder="1" applyAlignment="1">
      <alignment vertical="center"/>
    </xf>
    <xf numFmtId="0" fontId="35" fillId="3" borderId="5" xfId="3" applyFont="1" applyFill="1" applyBorder="1" applyAlignment="1">
      <alignment vertical="top" wrapText="1"/>
    </xf>
    <xf numFmtId="4" fontId="35" fillId="3" borderId="5" xfId="3" applyNumberFormat="1" applyFont="1" applyFill="1" applyBorder="1" applyAlignment="1">
      <alignment horizontal="center" vertical="center"/>
    </xf>
    <xf numFmtId="4" fontId="38" fillId="3" borderId="10" xfId="0" applyNumberFormat="1" applyFont="1" applyFill="1" applyBorder="1" applyAlignment="1">
      <alignment horizontal="center" vertical="center"/>
    </xf>
    <xf numFmtId="0" fontId="35" fillId="3" borderId="18" xfId="3" applyFont="1" applyFill="1" applyBorder="1" applyAlignment="1">
      <alignment vertical="center"/>
    </xf>
    <xf numFmtId="0" fontId="35" fillId="3" borderId="16" xfId="3" applyFont="1" applyFill="1" applyBorder="1" applyAlignment="1">
      <alignment vertical="top" wrapText="1"/>
    </xf>
    <xf numFmtId="4" fontId="35" fillId="3" borderId="16" xfId="3" applyNumberFormat="1" applyFont="1" applyFill="1" applyBorder="1" applyAlignment="1">
      <alignment horizontal="center" vertical="center"/>
    </xf>
    <xf numFmtId="4" fontId="38" fillId="3" borderId="19" xfId="0" applyNumberFormat="1" applyFont="1" applyFill="1" applyBorder="1" applyAlignment="1">
      <alignment horizontal="center" vertical="center"/>
    </xf>
    <xf numFmtId="0" fontId="33" fillId="3" borderId="6" xfId="3" applyFont="1" applyFill="1" applyBorder="1" applyAlignment="1">
      <alignment vertical="center"/>
    </xf>
    <xf numFmtId="0" fontId="33" fillId="3" borderId="7" xfId="3" applyFont="1" applyFill="1" applyBorder="1" applyAlignment="1">
      <alignment horizontal="justify" vertical="top" wrapText="1"/>
    </xf>
    <xf numFmtId="4" fontId="42" fillId="3" borderId="7" xfId="0" applyNumberFormat="1" applyFont="1" applyFill="1" applyBorder="1" applyAlignment="1">
      <alignment horizontal="center" vertical="center" shrinkToFit="1"/>
    </xf>
    <xf numFmtId="4" fontId="39" fillId="3" borderId="7" xfId="0" applyNumberFormat="1" applyFont="1" applyFill="1" applyBorder="1" applyAlignment="1">
      <alignment horizontal="center" vertical="center"/>
    </xf>
    <xf numFmtId="4" fontId="33" fillId="3" borderId="7" xfId="3" applyNumberFormat="1" applyFont="1" applyFill="1" applyBorder="1" applyAlignment="1">
      <alignment horizontal="center" vertical="center"/>
    </xf>
    <xf numFmtId="4" fontId="39" fillId="3" borderId="11" xfId="0" applyNumberFormat="1" applyFont="1" applyFill="1" applyBorder="1" applyAlignment="1">
      <alignment horizontal="center" vertical="center"/>
    </xf>
    <xf numFmtId="0" fontId="33" fillId="3" borderId="8" xfId="3" applyFont="1" applyFill="1" applyBorder="1" applyAlignment="1">
      <alignment vertical="center"/>
    </xf>
    <xf numFmtId="0" fontId="33" fillId="3" borderId="1" xfId="3" applyFont="1" applyFill="1" applyBorder="1" applyAlignment="1">
      <alignment horizontal="justify" vertical="top" wrapText="1"/>
    </xf>
    <xf numFmtId="4" fontId="42" fillId="3" borderId="1" xfId="0" applyNumberFormat="1" applyFont="1" applyFill="1" applyBorder="1" applyAlignment="1">
      <alignment horizontal="center" vertical="center" shrinkToFit="1"/>
    </xf>
    <xf numFmtId="4" fontId="39" fillId="3" borderId="1" xfId="0" applyNumberFormat="1" applyFont="1" applyFill="1" applyBorder="1" applyAlignment="1">
      <alignment horizontal="center" vertical="center"/>
    </xf>
    <xf numFmtId="4" fontId="33" fillId="3" borderId="1" xfId="3" applyNumberFormat="1" applyFont="1" applyFill="1" applyBorder="1" applyAlignment="1">
      <alignment horizontal="center" vertical="center"/>
    </xf>
    <xf numFmtId="4" fontId="39" fillId="3" borderId="12" xfId="0" applyNumberFormat="1" applyFont="1" applyFill="1" applyBorder="1" applyAlignment="1">
      <alignment horizontal="center" vertical="center"/>
    </xf>
    <xf numFmtId="0" fontId="33" fillId="3" borderId="9" xfId="3" applyFont="1" applyFill="1" applyBorder="1" applyAlignment="1">
      <alignment vertical="center"/>
    </xf>
    <xf numFmtId="0" fontId="33" fillId="3" borderId="2" xfId="3" applyFont="1" applyFill="1" applyBorder="1" applyAlignment="1">
      <alignment horizontal="justify" vertical="top" wrapText="1"/>
    </xf>
    <xf numFmtId="4" fontId="42" fillId="3" borderId="2" xfId="0" applyNumberFormat="1" applyFont="1" applyFill="1" applyBorder="1" applyAlignment="1">
      <alignment horizontal="center" vertical="center" shrinkToFit="1"/>
    </xf>
    <xf numFmtId="4" fontId="39" fillId="3" borderId="2" xfId="0" applyNumberFormat="1" applyFont="1" applyFill="1" applyBorder="1" applyAlignment="1">
      <alignment horizontal="center" vertical="center"/>
    </xf>
    <xf numFmtId="4" fontId="33" fillId="3" borderId="2" xfId="3" applyNumberFormat="1" applyFont="1" applyFill="1" applyBorder="1" applyAlignment="1">
      <alignment horizontal="center" vertical="center"/>
    </xf>
    <xf numFmtId="4" fontId="39" fillId="3" borderId="13" xfId="0" applyNumberFormat="1" applyFont="1" applyFill="1" applyBorder="1" applyAlignment="1">
      <alignment horizontal="center" vertical="center"/>
    </xf>
    <xf numFmtId="0" fontId="35" fillId="3" borderId="5" xfId="3" applyFont="1" applyFill="1" applyBorder="1" applyAlignment="1">
      <alignment horizontal="justify" vertical="top" wrapText="1"/>
    </xf>
    <xf numFmtId="0" fontId="33" fillId="3" borderId="6" xfId="1" applyFont="1" applyFill="1" applyBorder="1" applyAlignment="1">
      <alignment vertical="center"/>
    </xf>
    <xf numFmtId="0" fontId="33" fillId="3" borderId="8" xfId="1" applyFont="1" applyFill="1" applyBorder="1" applyAlignment="1">
      <alignment vertical="center"/>
    </xf>
    <xf numFmtId="0" fontId="33" fillId="3" borderId="1" xfId="1" applyFont="1" applyFill="1" applyBorder="1" applyAlignment="1">
      <alignment horizontal="justify" vertical="top"/>
    </xf>
    <xf numFmtId="0" fontId="33" fillId="3" borderId="1" xfId="1" applyNumberFormat="1" applyFont="1" applyFill="1" applyBorder="1" applyAlignment="1">
      <alignment horizontal="justify" vertical="top" wrapText="1"/>
    </xf>
    <xf numFmtId="0" fontId="39" fillId="3" borderId="8" xfId="0" applyFont="1" applyFill="1" applyBorder="1" applyAlignment="1">
      <alignment vertical="center" wrapText="1"/>
    </xf>
    <xf numFmtId="0" fontId="33" fillId="3" borderId="1" xfId="1" applyFont="1" applyFill="1" applyBorder="1" applyAlignment="1">
      <alignment horizontal="justify" vertical="top" wrapText="1"/>
    </xf>
    <xf numFmtId="0" fontId="33" fillId="3" borderId="9" xfId="1" applyFont="1" applyFill="1" applyBorder="1" applyAlignment="1">
      <alignment vertical="center"/>
    </xf>
    <xf numFmtId="0" fontId="33" fillId="3" borderId="2" xfId="1" applyFont="1" applyFill="1" applyBorder="1" applyAlignment="1">
      <alignment horizontal="justify" vertical="top" wrapText="1"/>
    </xf>
    <xf numFmtId="0" fontId="42" fillId="3" borderId="8" xfId="8" applyNumberFormat="1" applyFont="1" applyFill="1" applyBorder="1" applyAlignment="1" applyProtection="1">
      <alignment vertical="center" shrinkToFit="1"/>
    </xf>
    <xf numFmtId="0" fontId="33" fillId="3" borderId="1" xfId="9" applyNumberFormat="1" applyFont="1" applyFill="1" applyBorder="1" applyAlignment="1" applyProtection="1">
      <alignment vertical="top" wrapText="1"/>
    </xf>
    <xf numFmtId="4" fontId="35" fillId="3" borderId="5" xfId="3" applyNumberFormat="1" applyFont="1" applyFill="1" applyBorder="1" applyAlignment="1">
      <alignment horizontal="center" vertical="center" wrapText="1"/>
    </xf>
    <xf numFmtId="4" fontId="33" fillId="3" borderId="7" xfId="0" applyNumberFormat="1" applyFont="1" applyFill="1" applyBorder="1" applyAlignment="1">
      <alignment horizontal="center" vertical="center" shrinkToFit="1"/>
    </xf>
    <xf numFmtId="0" fontId="33" fillId="3" borderId="18" xfId="3" applyFont="1" applyFill="1" applyBorder="1" applyAlignment="1">
      <alignment vertical="center"/>
    </xf>
    <xf numFmtId="0" fontId="33" fillId="3" borderId="16" xfId="3" applyFont="1" applyFill="1" applyBorder="1" applyAlignment="1">
      <alignment horizontal="justify" vertical="top" wrapText="1"/>
    </xf>
    <xf numFmtId="4" fontId="42" fillId="3" borderId="16" xfId="0" applyNumberFormat="1" applyFont="1" applyFill="1" applyBorder="1" applyAlignment="1">
      <alignment horizontal="center" vertical="center" shrinkToFit="1"/>
    </xf>
    <xf numFmtId="4" fontId="39" fillId="3" borderId="16" xfId="0" applyNumberFormat="1" applyFont="1" applyFill="1" applyBorder="1" applyAlignment="1">
      <alignment horizontal="center" vertical="center"/>
    </xf>
    <xf numFmtId="4" fontId="33" fillId="3" borderId="16" xfId="3" applyNumberFormat="1" applyFont="1" applyFill="1" applyBorder="1" applyAlignment="1">
      <alignment horizontal="center" vertical="center"/>
    </xf>
    <xf numFmtId="4" fontId="39" fillId="3" borderId="19" xfId="0" applyNumberFormat="1" applyFont="1" applyFill="1" applyBorder="1" applyAlignment="1">
      <alignment horizontal="center" vertical="center"/>
    </xf>
    <xf numFmtId="4" fontId="38" fillId="3" borderId="5" xfId="0" applyNumberFormat="1" applyFont="1" applyFill="1" applyBorder="1" applyAlignment="1">
      <alignment horizontal="center" vertical="center"/>
    </xf>
    <xf numFmtId="0" fontId="33" fillId="3" borderId="16" xfId="0" applyNumberFormat="1" applyFont="1" applyFill="1" applyBorder="1" applyAlignment="1">
      <alignment vertical="top" wrapText="1"/>
    </xf>
    <xf numFmtId="4" fontId="33" fillId="3" borderId="16" xfId="0" applyNumberFormat="1" applyFont="1" applyFill="1" applyBorder="1" applyAlignment="1">
      <alignment horizontal="center" vertical="center" shrinkToFit="1"/>
    </xf>
    <xf numFmtId="4" fontId="33" fillId="3" borderId="16" xfId="0" applyNumberFormat="1" applyFont="1" applyFill="1" applyBorder="1" applyAlignment="1">
      <alignment horizontal="center" vertical="center"/>
    </xf>
    <xf numFmtId="0" fontId="35" fillId="3" borderId="5" xfId="0" applyNumberFormat="1" applyFont="1" applyFill="1" applyBorder="1" applyAlignment="1">
      <alignment vertical="top" wrapText="1"/>
    </xf>
    <xf numFmtId="0" fontId="35" fillId="3" borderId="5" xfId="0" applyFont="1" applyFill="1" applyBorder="1" applyAlignment="1">
      <alignment vertical="top" wrapText="1"/>
    </xf>
    <xf numFmtId="0" fontId="33" fillId="3" borderId="7" xfId="0" applyNumberFormat="1" applyFont="1" applyFill="1" applyBorder="1" applyAlignment="1">
      <alignment vertical="top" wrapText="1"/>
    </xf>
    <xf numFmtId="0" fontId="33" fillId="3" borderId="2" xfId="0" applyNumberFormat="1" applyFont="1" applyFill="1" applyBorder="1" applyAlignment="1">
      <alignment vertical="top" wrapText="1"/>
    </xf>
    <xf numFmtId="0" fontId="35" fillId="3" borderId="4" xfId="3" applyFont="1" applyFill="1" applyBorder="1" applyAlignment="1">
      <alignment vertical="center" wrapText="1"/>
    </xf>
    <xf numFmtId="4" fontId="35" fillId="3" borderId="5" xfId="0" applyNumberFormat="1" applyFont="1" applyFill="1" applyBorder="1" applyAlignment="1">
      <alignment horizontal="center" vertical="center"/>
    </xf>
    <xf numFmtId="0" fontId="33" fillId="3" borderId="6" xfId="3" applyFont="1" applyFill="1" applyBorder="1" applyAlignment="1">
      <alignment vertical="center" wrapText="1"/>
    </xf>
    <xf numFmtId="0" fontId="33" fillId="3" borderId="9" xfId="3" applyFont="1" applyFill="1" applyBorder="1" applyAlignment="1">
      <alignment vertical="center" wrapText="1"/>
    </xf>
    <xf numFmtId="0" fontId="35" fillId="3" borderId="5" xfId="0" applyFont="1" applyFill="1" applyBorder="1" applyAlignment="1">
      <alignment horizontal="left" wrapText="1"/>
    </xf>
    <xf numFmtId="0" fontId="33" fillId="3" borderId="7" xfId="0" applyNumberFormat="1" applyFont="1" applyFill="1" applyBorder="1" applyAlignment="1">
      <alignment horizontal="left" vertical="top" wrapText="1"/>
    </xf>
    <xf numFmtId="0" fontId="33" fillId="3" borderId="2" xfId="0" applyNumberFormat="1" applyFont="1" applyFill="1" applyBorder="1" applyAlignment="1">
      <alignment horizontal="left" vertical="top" wrapText="1"/>
    </xf>
    <xf numFmtId="0" fontId="33" fillId="3" borderId="1" xfId="0" applyNumberFormat="1" applyFont="1" applyFill="1" applyBorder="1" applyAlignment="1">
      <alignment horizontal="left" vertical="top" wrapText="1"/>
    </xf>
    <xf numFmtId="4" fontId="49" fillId="3" borderId="5" xfId="3" applyNumberFormat="1" applyFont="1" applyFill="1" applyBorder="1" applyAlignment="1">
      <alignment horizontal="center" vertical="center"/>
    </xf>
    <xf numFmtId="4" fontId="39" fillId="3" borderId="10" xfId="0" applyNumberFormat="1" applyFont="1" applyFill="1" applyBorder="1" applyAlignment="1">
      <alignment horizontal="center" vertical="center"/>
    </xf>
    <xf numFmtId="49" fontId="33" fillId="3" borderId="7" xfId="0" applyNumberFormat="1" applyFont="1" applyFill="1" applyBorder="1" applyAlignment="1">
      <alignment vertical="top" wrapText="1"/>
    </xf>
    <xf numFmtId="49" fontId="33" fillId="3" borderId="1" xfId="0" applyNumberFormat="1" applyFont="1" applyFill="1" applyBorder="1" applyAlignment="1">
      <alignment vertical="top" wrapText="1"/>
    </xf>
    <xf numFmtId="49" fontId="33" fillId="3" borderId="2" xfId="0" applyNumberFormat="1" applyFont="1" applyFill="1" applyBorder="1" applyAlignment="1">
      <alignment vertical="top" wrapText="1"/>
    </xf>
    <xf numFmtId="0" fontId="33" fillId="3" borderId="7" xfId="3" applyNumberFormat="1" applyFont="1" applyFill="1" applyBorder="1" applyAlignment="1">
      <alignment horizontal="justify" vertical="top" wrapText="1"/>
    </xf>
    <xf numFmtId="0" fontId="33" fillId="3" borderId="1" xfId="0" applyNumberFormat="1" applyFont="1" applyFill="1" applyBorder="1" applyAlignment="1">
      <alignment vertical="top" wrapText="1"/>
    </xf>
    <xf numFmtId="0" fontId="40" fillId="3" borderId="4" xfId="3" applyFont="1" applyFill="1" applyBorder="1" applyAlignment="1">
      <alignment vertical="center" wrapText="1"/>
    </xf>
    <xf numFmtId="0" fontId="40" fillId="3" borderId="5" xfId="3" applyFont="1" applyFill="1" applyBorder="1" applyAlignment="1">
      <alignment horizontal="justify" vertical="top" wrapText="1"/>
    </xf>
    <xf numFmtId="4" fontId="40" fillId="3" borderId="5" xfId="3" applyNumberFormat="1" applyFont="1" applyFill="1" applyBorder="1" applyAlignment="1">
      <alignment horizontal="center" vertical="center"/>
    </xf>
    <xf numFmtId="4" fontId="48" fillId="3" borderId="10" xfId="0" applyNumberFormat="1" applyFont="1" applyFill="1" applyBorder="1" applyAlignment="1">
      <alignment horizontal="center" vertical="center"/>
    </xf>
    <xf numFmtId="49" fontId="46" fillId="3" borderId="4" xfId="8" applyNumberFormat="1" applyFont="1" applyFill="1" applyBorder="1" applyAlignment="1" applyProtection="1">
      <alignment vertical="center" shrinkToFit="1"/>
    </xf>
    <xf numFmtId="0" fontId="35" fillId="3" borderId="5" xfId="8" applyFont="1" applyFill="1" applyBorder="1" applyAlignment="1">
      <alignment horizontal="left" vertical="top" wrapText="1" shrinkToFit="1"/>
    </xf>
    <xf numFmtId="49" fontId="42" fillId="3" borderId="6" xfId="8" applyNumberFormat="1" applyFont="1" applyFill="1" applyBorder="1" applyAlignment="1" applyProtection="1">
      <alignment vertical="center" shrinkToFit="1"/>
    </xf>
    <xf numFmtId="0" fontId="33" fillId="3" borderId="7" xfId="8" applyFont="1" applyFill="1" applyBorder="1" applyAlignment="1">
      <alignment horizontal="left" vertical="top" wrapText="1" shrinkToFit="1"/>
    </xf>
    <xf numFmtId="49" fontId="42" fillId="3" borderId="9" xfId="8" applyNumberFormat="1" applyFont="1" applyFill="1" applyBorder="1" applyAlignment="1" applyProtection="1">
      <alignment vertical="center" shrinkToFit="1"/>
    </xf>
    <xf numFmtId="0" fontId="33" fillId="3" borderId="2" xfId="8" applyFont="1" applyFill="1" applyBorder="1" applyAlignment="1">
      <alignment horizontal="left" vertical="top" wrapText="1" shrinkToFit="1"/>
    </xf>
    <xf numFmtId="0" fontId="35" fillId="3" borderId="5" xfId="10" applyFont="1" applyFill="1" applyBorder="1" applyAlignment="1">
      <alignment horizontal="left" wrapText="1"/>
    </xf>
    <xf numFmtId="0" fontId="33" fillId="3" borderId="7" xfId="10" applyFont="1" applyFill="1" applyBorder="1" applyAlignment="1">
      <alignment horizontal="left" wrapText="1"/>
    </xf>
    <xf numFmtId="0" fontId="33" fillId="3" borderId="2" xfId="10" applyFont="1" applyFill="1" applyBorder="1" applyAlignment="1">
      <alignment horizontal="left" wrapText="1"/>
    </xf>
    <xf numFmtId="0" fontId="35" fillId="3" borderId="5" xfId="8" applyNumberFormat="1" applyFont="1" applyFill="1" applyBorder="1" applyAlignment="1">
      <alignment horizontal="left" vertical="top" wrapText="1" shrinkToFit="1"/>
    </xf>
    <xf numFmtId="49" fontId="46" fillId="3" borderId="18" xfId="8" applyNumberFormat="1" applyFont="1" applyFill="1" applyBorder="1" applyAlignment="1" applyProtection="1">
      <alignment vertical="center" shrinkToFit="1"/>
    </xf>
    <xf numFmtId="0" fontId="35" fillId="3" borderId="16" xfId="8" applyFont="1" applyFill="1" applyBorder="1" applyAlignment="1">
      <alignment horizontal="left" vertical="top" wrapText="1" shrinkToFit="1"/>
    </xf>
    <xf numFmtId="0" fontId="38" fillId="3" borderId="18" xfId="0" applyFont="1" applyFill="1" applyBorder="1" applyAlignment="1">
      <alignment vertical="center" wrapText="1"/>
    </xf>
    <xf numFmtId="0" fontId="35" fillId="3" borderId="16" xfId="0" applyFont="1" applyFill="1" applyBorder="1" applyAlignment="1">
      <alignment horizontal="left" vertical="center" wrapText="1"/>
    </xf>
    <xf numFmtId="0" fontId="38" fillId="3" borderId="4" xfId="0" applyFont="1" applyFill="1" applyBorder="1" applyAlignment="1">
      <alignment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35" fillId="3" borderId="16" xfId="8" applyFont="1" applyFill="1" applyBorder="1" applyAlignment="1">
      <alignment horizontal="left" vertical="center" wrapText="1" shrinkToFit="1"/>
    </xf>
    <xf numFmtId="4" fontId="38" fillId="3" borderId="16" xfId="0" applyNumberFormat="1" applyFont="1" applyFill="1" applyBorder="1" applyAlignment="1">
      <alignment horizontal="center" vertical="center"/>
    </xf>
    <xf numFmtId="0" fontId="35" fillId="3" borderId="5" xfId="8" applyFont="1" applyFill="1" applyBorder="1" applyAlignment="1">
      <alignment horizontal="left" vertical="center" wrapText="1" shrinkToFit="1"/>
    </xf>
    <xf numFmtId="0" fontId="35" fillId="3" borderId="5" xfId="8" applyNumberFormat="1" applyFont="1" applyFill="1" applyBorder="1" applyAlignment="1">
      <alignment horizontal="left" vertical="center" wrapText="1" shrinkToFit="1"/>
    </xf>
    <xf numFmtId="0" fontId="33" fillId="3" borderId="7" xfId="8" applyNumberFormat="1" applyFont="1" applyFill="1" applyBorder="1" applyAlignment="1">
      <alignment horizontal="left" vertical="top" wrapText="1" shrinkToFit="1"/>
    </xf>
    <xf numFmtId="4" fontId="33" fillId="3" borderId="7" xfId="0" applyNumberFormat="1" applyFont="1" applyFill="1" applyBorder="1" applyAlignment="1">
      <alignment horizontal="center" vertical="center" wrapText="1"/>
    </xf>
    <xf numFmtId="4" fontId="33" fillId="3" borderId="2" xfId="0" applyNumberFormat="1" applyFont="1" applyFill="1" applyBorder="1" applyAlignment="1">
      <alignment horizontal="center" vertical="center" wrapText="1"/>
    </xf>
    <xf numFmtId="4" fontId="35" fillId="3" borderId="5" xfId="0" applyNumberFormat="1" applyFont="1" applyFill="1" applyBorder="1" applyAlignment="1">
      <alignment horizontal="center" vertical="center" wrapText="1"/>
    </xf>
    <xf numFmtId="49" fontId="47" fillId="3" borderId="4" xfId="8" applyNumberFormat="1" applyFont="1" applyFill="1" applyBorder="1" applyAlignment="1" applyProtection="1">
      <alignment vertical="center" wrapText="1" shrinkToFit="1"/>
    </xf>
    <xf numFmtId="0" fontId="40" fillId="3" borderId="5" xfId="8" applyFont="1" applyFill="1" applyBorder="1" applyAlignment="1">
      <alignment horizontal="left" vertical="top" wrapText="1" shrinkToFit="1"/>
    </xf>
    <xf numFmtId="4" fontId="40" fillId="3" borderId="5" xfId="0" applyNumberFormat="1" applyFont="1" applyFill="1" applyBorder="1" applyAlignment="1">
      <alignment horizontal="center" vertical="center" wrapText="1"/>
    </xf>
    <xf numFmtId="4" fontId="35" fillId="3" borderId="16" xfId="0" applyNumberFormat="1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vertical="center" wrapText="1"/>
    </xf>
    <xf numFmtId="0" fontId="40" fillId="3" borderId="5" xfId="0" applyFont="1" applyFill="1" applyBorder="1" applyAlignment="1">
      <alignment horizontal="left" vertical="center" wrapText="1"/>
    </xf>
    <xf numFmtId="0" fontId="39" fillId="3" borderId="6" xfId="0" applyFont="1" applyFill="1" applyBorder="1" applyAlignment="1">
      <alignment vertical="center" wrapText="1"/>
    </xf>
    <xf numFmtId="0" fontId="33" fillId="3" borderId="7" xfId="0" applyFont="1" applyFill="1" applyBorder="1" applyAlignment="1">
      <alignment horizontal="left" vertical="center" wrapText="1"/>
    </xf>
    <xf numFmtId="0" fontId="39" fillId="3" borderId="9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horizontal="left" vertical="center" wrapText="1"/>
    </xf>
    <xf numFmtId="4" fontId="48" fillId="3" borderId="5" xfId="0" applyNumberFormat="1" applyFont="1" applyFill="1" applyBorder="1" applyAlignment="1">
      <alignment horizontal="center" vertical="center"/>
    </xf>
    <xf numFmtId="49" fontId="46" fillId="3" borderId="4" xfId="8" applyNumberFormat="1" applyFont="1" applyFill="1" applyBorder="1" applyAlignment="1" applyProtection="1">
      <alignment vertical="top" wrapText="1" shrinkToFit="1"/>
    </xf>
    <xf numFmtId="49" fontId="42" fillId="3" borderId="6" xfId="8" applyNumberFormat="1" applyFont="1" applyFill="1" applyBorder="1" applyAlignment="1" applyProtection="1">
      <alignment vertical="top" wrapText="1" shrinkToFit="1"/>
    </xf>
    <xf numFmtId="49" fontId="42" fillId="3" borderId="9" xfId="8" applyNumberFormat="1" applyFont="1" applyFill="1" applyBorder="1" applyAlignment="1" applyProtection="1">
      <alignment vertical="top" wrapText="1" shrinkToFit="1"/>
    </xf>
    <xf numFmtId="0" fontId="35" fillId="3" borderId="5" xfId="3" applyFont="1" applyFill="1" applyBorder="1" applyAlignment="1">
      <alignment horizontal="left" vertical="top" wrapText="1"/>
    </xf>
    <xf numFmtId="0" fontId="33" fillId="3" borderId="7" xfId="3" applyFont="1" applyFill="1" applyBorder="1" applyAlignment="1">
      <alignment horizontal="left" vertical="top" wrapText="1"/>
    </xf>
    <xf numFmtId="0" fontId="33" fillId="3" borderId="2" xfId="3" applyFont="1" applyFill="1" applyBorder="1" applyAlignment="1">
      <alignment horizontal="left" vertical="top" wrapText="1"/>
    </xf>
    <xf numFmtId="49" fontId="46" fillId="3" borderId="4" xfId="8" applyNumberFormat="1" applyFont="1" applyFill="1" applyBorder="1" applyAlignment="1" applyProtection="1">
      <alignment vertical="top" shrinkToFit="1"/>
    </xf>
    <xf numFmtId="0" fontId="35" fillId="3" borderId="5" xfId="9" applyNumberFormat="1" applyFont="1" applyFill="1" applyBorder="1" applyAlignment="1" applyProtection="1">
      <alignment horizontal="left" vertical="top" wrapText="1"/>
    </xf>
    <xf numFmtId="49" fontId="42" fillId="3" borderId="6" xfId="8" applyNumberFormat="1" applyFont="1" applyFill="1" applyBorder="1" applyAlignment="1" applyProtection="1">
      <alignment vertical="top" shrinkToFit="1"/>
    </xf>
    <xf numFmtId="0" fontId="33" fillId="3" borderId="7" xfId="11" applyNumberFormat="1" applyFont="1" applyFill="1" applyBorder="1" applyAlignment="1" applyProtection="1">
      <alignment horizontal="left" vertical="top" wrapText="1"/>
    </xf>
    <xf numFmtId="4" fontId="33" fillId="3" borderId="7" xfId="0" applyNumberFormat="1" applyFont="1" applyFill="1" applyBorder="1" applyAlignment="1">
      <alignment horizontal="center" vertical="center"/>
    </xf>
    <xf numFmtId="4" fontId="35" fillId="3" borderId="7" xfId="3" applyNumberFormat="1" applyFont="1" applyFill="1" applyBorder="1" applyAlignment="1">
      <alignment horizontal="center" vertical="center"/>
    </xf>
    <xf numFmtId="49" fontId="42" fillId="3" borderId="8" xfId="8" applyNumberFormat="1" applyFont="1" applyFill="1" applyBorder="1" applyAlignment="1" applyProtection="1">
      <alignment vertical="top" shrinkToFit="1"/>
    </xf>
    <xf numFmtId="0" fontId="33" fillId="3" borderId="1" xfId="11" applyNumberFormat="1" applyFont="1" applyFill="1" applyBorder="1" applyAlignment="1" applyProtection="1">
      <alignment horizontal="left" vertical="top" wrapText="1"/>
    </xf>
    <xf numFmtId="4" fontId="33" fillId="3" borderId="1" xfId="0" applyNumberFormat="1" applyFont="1" applyFill="1" applyBorder="1" applyAlignment="1">
      <alignment horizontal="center" vertical="center"/>
    </xf>
    <xf numFmtId="49" fontId="42" fillId="3" borderId="9" xfId="8" applyNumberFormat="1" applyFont="1" applyFill="1" applyBorder="1" applyAlignment="1" applyProtection="1">
      <alignment vertical="top" shrinkToFit="1"/>
    </xf>
    <xf numFmtId="0" fontId="33" fillId="3" borderId="2" xfId="11" applyNumberFormat="1" applyFont="1" applyFill="1" applyBorder="1" applyAlignment="1" applyProtection="1">
      <alignment horizontal="left" vertical="top" wrapText="1"/>
    </xf>
    <xf numFmtId="4" fontId="33" fillId="3" borderId="2" xfId="0" applyNumberFormat="1" applyFont="1" applyFill="1" applyBorder="1" applyAlignment="1">
      <alignment horizontal="center" vertical="center"/>
    </xf>
    <xf numFmtId="49" fontId="46" fillId="3" borderId="18" xfId="8" applyNumberFormat="1" applyFont="1" applyFill="1" applyBorder="1" applyAlignment="1" applyProtection="1">
      <alignment vertical="top" wrapText="1" shrinkToFit="1"/>
    </xf>
    <xf numFmtId="0" fontId="35" fillId="3" borderId="16" xfId="9" applyNumberFormat="1" applyFont="1" applyFill="1" applyBorder="1" applyAlignment="1" applyProtection="1">
      <alignment horizontal="left" vertical="top" wrapText="1"/>
    </xf>
    <xf numFmtId="4" fontId="35" fillId="3" borderId="16" xfId="0" applyNumberFormat="1" applyFont="1" applyFill="1" applyBorder="1" applyAlignment="1">
      <alignment horizontal="center" vertical="center"/>
    </xf>
    <xf numFmtId="4" fontId="48" fillId="3" borderId="19" xfId="0" applyNumberFormat="1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wrapText="1"/>
    </xf>
    <xf numFmtId="0" fontId="37" fillId="3" borderId="2" xfId="0" applyFont="1" applyFill="1" applyBorder="1" applyAlignment="1">
      <alignment wrapText="1"/>
    </xf>
    <xf numFmtId="0" fontId="35" fillId="3" borderId="18" xfId="3" applyFont="1" applyFill="1" applyBorder="1" applyAlignment="1">
      <alignment vertical="center" wrapText="1"/>
    </xf>
    <xf numFmtId="0" fontId="35" fillId="3" borderId="16" xfId="3" applyFont="1" applyFill="1" applyBorder="1" applyAlignment="1">
      <alignment horizontal="justify" vertical="top" wrapText="1"/>
    </xf>
    <xf numFmtId="0" fontId="33" fillId="3" borderId="8" xfId="3" applyFont="1" applyFill="1" applyBorder="1" applyAlignment="1">
      <alignment vertical="center" wrapText="1"/>
    </xf>
    <xf numFmtId="0" fontId="35" fillId="3" borderId="8" xfId="3" applyFont="1" applyFill="1" applyBorder="1" applyAlignment="1">
      <alignment vertical="center" wrapText="1"/>
    </xf>
    <xf numFmtId="0" fontId="35" fillId="3" borderId="1" xfId="3" applyFont="1" applyFill="1" applyBorder="1" applyAlignment="1">
      <alignment horizontal="justify" vertical="top" wrapText="1"/>
    </xf>
    <xf numFmtId="4" fontId="35" fillId="3" borderId="1" xfId="0" applyNumberFormat="1" applyFont="1" applyFill="1" applyBorder="1" applyAlignment="1">
      <alignment horizontal="center" vertical="center"/>
    </xf>
    <xf numFmtId="4" fontId="35" fillId="3" borderId="1" xfId="3" applyNumberFormat="1" applyFont="1" applyFill="1" applyBorder="1" applyAlignment="1">
      <alignment horizontal="center" vertical="center"/>
    </xf>
    <xf numFmtId="4" fontId="36" fillId="3" borderId="5" xfId="0" applyNumberFormat="1" applyFont="1" applyFill="1" applyBorder="1" applyAlignment="1">
      <alignment horizontal="center" vertical="center"/>
    </xf>
    <xf numFmtId="0" fontId="35" fillId="3" borderId="16" xfId="3" applyFont="1" applyFill="1" applyBorder="1" applyAlignment="1">
      <alignment horizontal="justify" vertical="top"/>
    </xf>
    <xf numFmtId="4" fontId="36" fillId="3" borderId="16" xfId="0" applyNumberFormat="1" applyFont="1" applyFill="1" applyBorder="1" applyAlignment="1">
      <alignment horizontal="center" vertical="center"/>
    </xf>
    <xf numFmtId="0" fontId="35" fillId="3" borderId="5" xfId="3" applyFont="1" applyFill="1" applyBorder="1" applyAlignment="1">
      <alignment horizontal="justify" vertical="top"/>
    </xf>
    <xf numFmtId="0" fontId="33" fillId="3" borderId="7" xfId="3" applyFont="1" applyFill="1" applyBorder="1" applyAlignment="1">
      <alignment horizontal="justify" vertical="top"/>
    </xf>
    <xf numFmtId="4" fontId="37" fillId="3" borderId="7" xfId="0" applyNumberFormat="1" applyFont="1" applyFill="1" applyBorder="1" applyAlignment="1">
      <alignment horizontal="center" vertical="center"/>
    </xf>
    <xf numFmtId="4" fontId="37" fillId="3" borderId="2" xfId="0" applyNumberFormat="1" applyFont="1" applyFill="1" applyBorder="1" applyAlignment="1">
      <alignment horizontal="center" vertical="center"/>
    </xf>
    <xf numFmtId="4" fontId="37" fillId="3" borderId="1" xfId="0" applyNumberFormat="1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justify" vertical="center"/>
    </xf>
    <xf numFmtId="0" fontId="33" fillId="3" borderId="7" xfId="0" applyFont="1" applyFill="1" applyBorder="1" applyAlignment="1">
      <alignment horizontal="justify" vertical="center"/>
    </xf>
    <xf numFmtId="0" fontId="33" fillId="3" borderId="1" xfId="0" applyFont="1" applyFill="1" applyBorder="1" applyAlignment="1">
      <alignment wrapText="1"/>
    </xf>
    <xf numFmtId="0" fontId="33" fillId="3" borderId="2" xfId="3" applyFont="1" applyFill="1" applyBorder="1" applyAlignment="1">
      <alignment horizontal="justify" vertical="top"/>
    </xf>
    <xf numFmtId="0" fontId="33" fillId="3" borderId="16" xfId="3" applyFont="1" applyFill="1" applyBorder="1" applyAlignment="1">
      <alignment horizontal="justify" vertical="top"/>
    </xf>
    <xf numFmtId="4" fontId="37" fillId="3" borderId="16" xfId="0" applyNumberFormat="1" applyFont="1" applyFill="1" applyBorder="1" applyAlignment="1">
      <alignment horizontal="center" vertical="center"/>
    </xf>
    <xf numFmtId="0" fontId="40" fillId="3" borderId="4" xfId="3" applyFont="1" applyFill="1" applyBorder="1" applyAlignment="1">
      <alignment vertical="center"/>
    </xf>
    <xf numFmtId="0" fontId="40" fillId="3" borderId="5" xfId="3" applyFont="1" applyFill="1" applyBorder="1" applyAlignment="1">
      <alignment horizontal="justify" vertical="top"/>
    </xf>
    <xf numFmtId="4" fontId="41" fillId="3" borderId="5" xfId="0" applyNumberFormat="1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horizontal="justify" vertical="top"/>
    </xf>
    <xf numFmtId="0" fontId="33" fillId="3" borderId="2" xfId="0" applyFont="1" applyFill="1" applyBorder="1" applyAlignment="1">
      <alignment horizontal="justify" vertical="center"/>
    </xf>
    <xf numFmtId="0" fontId="42" fillId="3" borderId="18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 wrapText="1"/>
    </xf>
    <xf numFmtId="0" fontId="42" fillId="3" borderId="6" xfId="0" applyFont="1" applyFill="1" applyBorder="1" applyAlignment="1">
      <alignment vertical="center" wrapText="1"/>
    </xf>
    <xf numFmtId="0" fontId="50" fillId="3" borderId="8" xfId="3" applyFont="1" applyFill="1" applyBorder="1" applyAlignment="1">
      <alignment vertical="center"/>
    </xf>
    <xf numFmtId="0" fontId="33" fillId="3" borderId="1" xfId="3" applyNumberFormat="1" applyFont="1" applyFill="1" applyBorder="1" applyAlignment="1">
      <alignment horizontal="justify" vertical="top"/>
    </xf>
    <xf numFmtId="0" fontId="35" fillId="3" borderId="8" xfId="3" applyFont="1" applyFill="1" applyBorder="1" applyAlignment="1">
      <alignment vertical="center"/>
    </xf>
    <xf numFmtId="0" fontId="35" fillId="3" borderId="1" xfId="3" applyFont="1" applyFill="1" applyBorder="1" applyAlignment="1">
      <alignment horizontal="justify" vertical="top"/>
    </xf>
    <xf numFmtId="4" fontId="35" fillId="3" borderId="1" xfId="3" applyNumberFormat="1" applyFont="1" applyFill="1" applyBorder="1" applyAlignment="1">
      <alignment horizontal="center" vertical="center" wrapText="1"/>
    </xf>
    <xf numFmtId="4" fontId="38" fillId="3" borderId="12" xfId="0" applyNumberFormat="1" applyFont="1" applyFill="1" applyBorder="1" applyAlignment="1">
      <alignment horizontal="center" vertical="center"/>
    </xf>
    <xf numFmtId="4" fontId="33" fillId="3" borderId="1" xfId="3" applyNumberFormat="1" applyFont="1" applyFill="1" applyBorder="1" applyAlignment="1">
      <alignment horizontal="center" vertical="center" wrapText="1"/>
    </xf>
    <xf numFmtId="4" fontId="33" fillId="3" borderId="2" xfId="3" applyNumberFormat="1" applyFont="1" applyFill="1" applyBorder="1" applyAlignment="1">
      <alignment horizontal="center" vertical="center" wrapText="1"/>
    </xf>
    <xf numFmtId="4" fontId="33" fillId="3" borderId="5" xfId="3" applyNumberFormat="1" applyFont="1" applyFill="1" applyBorder="1" applyAlignment="1">
      <alignment horizontal="center" vertical="center" wrapText="1"/>
    </xf>
    <xf numFmtId="4" fontId="33" fillId="3" borderId="7" xfId="3" applyNumberFormat="1" applyFont="1" applyFill="1" applyBorder="1" applyAlignment="1">
      <alignment horizontal="center" vertical="center" wrapText="1"/>
    </xf>
    <xf numFmtId="0" fontId="37" fillId="3" borderId="0" xfId="0" applyFont="1" applyFill="1" applyAlignment="1"/>
    <xf numFmtId="0" fontId="37" fillId="3" borderId="0" xfId="0" applyFont="1" applyFill="1"/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>
      <selection sqref="A1:F197"/>
    </sheetView>
  </sheetViews>
  <sheetFormatPr defaultRowHeight="15" x14ac:dyDescent="0.25"/>
  <cols>
    <col min="1" max="1" width="28.140625" style="111" customWidth="1"/>
    <col min="2" max="2" width="44.7109375" style="59" customWidth="1"/>
    <col min="3" max="3" width="13.28515625" style="100" customWidth="1"/>
    <col min="4" max="4" width="13.5703125" style="100" bestFit="1" customWidth="1"/>
    <col min="5" max="5" width="11.7109375" style="59" customWidth="1"/>
    <col min="6" max="6" width="12" style="59" customWidth="1"/>
    <col min="7" max="16384" width="9.140625" style="59"/>
  </cols>
  <sheetData>
    <row r="1" spans="1:6" ht="27" customHeight="1" thickBot="1" x14ac:dyDescent="0.3">
      <c r="A1" s="122" t="s">
        <v>465</v>
      </c>
      <c r="B1" s="122"/>
      <c r="C1" s="122"/>
      <c r="D1" s="122"/>
      <c r="E1" s="122"/>
      <c r="F1" s="122"/>
    </row>
    <row r="2" spans="1:6" ht="60.75" thickBot="1" x14ac:dyDescent="0.3">
      <c r="A2" s="123" t="s">
        <v>0</v>
      </c>
      <c r="B2" s="124" t="s">
        <v>1</v>
      </c>
      <c r="C2" s="125" t="s">
        <v>275</v>
      </c>
      <c r="D2" s="126" t="s">
        <v>466</v>
      </c>
      <c r="E2" s="127" t="s">
        <v>2</v>
      </c>
      <c r="F2" s="128" t="s">
        <v>467</v>
      </c>
    </row>
    <row r="3" spans="1:6" s="112" customFormat="1" ht="15.75" thickBot="1" x14ac:dyDescent="0.3">
      <c r="A3" s="129">
        <v>1</v>
      </c>
      <c r="B3" s="130">
        <v>2</v>
      </c>
      <c r="C3" s="131">
        <v>3</v>
      </c>
      <c r="D3" s="132">
        <v>4</v>
      </c>
      <c r="E3" s="130">
        <v>5</v>
      </c>
      <c r="F3" s="133">
        <v>6</v>
      </c>
    </row>
    <row r="4" spans="1:6" ht="15.75" thickBot="1" x14ac:dyDescent="0.3">
      <c r="A4" s="134" t="s">
        <v>3</v>
      </c>
      <c r="B4" s="135" t="s">
        <v>4</v>
      </c>
      <c r="C4" s="136">
        <f>SUM(C5+C12+C18+C32+C38+C41+C60+C66+C78+C87+C142)</f>
        <v>598646</v>
      </c>
      <c r="D4" s="136">
        <f>SUM(D5+D12+D18+D32+D38+D41+D60+D66+D78+D87+D142)</f>
        <v>190190.12000000002</v>
      </c>
      <c r="E4" s="136">
        <f t="shared" ref="E4:E67" si="0">D4/C4*100</f>
        <v>31.770047741069018</v>
      </c>
      <c r="F4" s="137">
        <f>D4-C4</f>
        <v>-408455.88</v>
      </c>
    </row>
    <row r="5" spans="1:6" ht="15.75" thickBot="1" x14ac:dyDescent="0.3">
      <c r="A5" s="138" t="s">
        <v>5</v>
      </c>
      <c r="B5" s="139" t="s">
        <v>6</v>
      </c>
      <c r="C5" s="140">
        <f>SUM(C6)</f>
        <v>417848.39</v>
      </c>
      <c r="D5" s="140">
        <f>SUM(D6)</f>
        <v>117847.53</v>
      </c>
      <c r="E5" s="140">
        <f t="shared" si="0"/>
        <v>28.20341846955543</v>
      </c>
      <c r="F5" s="141">
        <f t="shared" ref="F5:F68" si="1">D5-C5</f>
        <v>-300000.86</v>
      </c>
    </row>
    <row r="6" spans="1:6" ht="15.75" thickBot="1" x14ac:dyDescent="0.3">
      <c r="A6" s="134" t="s">
        <v>217</v>
      </c>
      <c r="B6" s="135" t="s">
        <v>7</v>
      </c>
      <c r="C6" s="136">
        <f>SUM(C7:C10)</f>
        <v>417848.39</v>
      </c>
      <c r="D6" s="136">
        <f>SUM(D7:D10)</f>
        <v>117847.53</v>
      </c>
      <c r="E6" s="136">
        <f t="shared" si="0"/>
        <v>28.20341846955543</v>
      </c>
      <c r="F6" s="137">
        <f t="shared" si="1"/>
        <v>-300000.86</v>
      </c>
    </row>
    <row r="7" spans="1:6" ht="84.75" customHeight="1" x14ac:dyDescent="0.25">
      <c r="A7" s="142" t="s">
        <v>8</v>
      </c>
      <c r="B7" s="143" t="s">
        <v>218</v>
      </c>
      <c r="C7" s="144">
        <v>413357.37</v>
      </c>
      <c r="D7" s="145">
        <v>116189.36</v>
      </c>
      <c r="E7" s="146">
        <f t="shared" si="0"/>
        <v>28.108694421004277</v>
      </c>
      <c r="F7" s="147">
        <f t="shared" si="1"/>
        <v>-297168.01</v>
      </c>
    </row>
    <row r="8" spans="1:6" ht="120.75" customHeight="1" x14ac:dyDescent="0.25">
      <c r="A8" s="148" t="s">
        <v>9</v>
      </c>
      <c r="B8" s="149" t="s">
        <v>219</v>
      </c>
      <c r="C8" s="150">
        <v>974.28</v>
      </c>
      <c r="D8" s="151">
        <v>204.04</v>
      </c>
      <c r="E8" s="152">
        <f t="shared" si="0"/>
        <v>20.942644824896334</v>
      </c>
      <c r="F8" s="153">
        <f t="shared" si="1"/>
        <v>-770.24</v>
      </c>
    </row>
    <row r="9" spans="1:6" ht="56.25" customHeight="1" x14ac:dyDescent="0.25">
      <c r="A9" s="148" t="s">
        <v>10</v>
      </c>
      <c r="B9" s="149" t="s">
        <v>220</v>
      </c>
      <c r="C9" s="150">
        <v>1622.42</v>
      </c>
      <c r="D9" s="151">
        <v>915.42</v>
      </c>
      <c r="E9" s="152">
        <f t="shared" si="0"/>
        <v>56.423121016752745</v>
      </c>
      <c r="F9" s="153">
        <f t="shared" si="1"/>
        <v>-707.00000000000011</v>
      </c>
    </row>
    <row r="10" spans="1:6" ht="96" customHeight="1" x14ac:dyDescent="0.25">
      <c r="A10" s="148" t="s">
        <v>11</v>
      </c>
      <c r="B10" s="149" t="s">
        <v>221</v>
      </c>
      <c r="C10" s="150">
        <v>1894.32</v>
      </c>
      <c r="D10" s="151">
        <v>538.71</v>
      </c>
      <c r="E10" s="152">
        <f t="shared" si="0"/>
        <v>28.438173064740912</v>
      </c>
      <c r="F10" s="153">
        <f t="shared" si="1"/>
        <v>-1355.61</v>
      </c>
    </row>
    <row r="11" spans="1:6" ht="98.25" customHeight="1" thickBot="1" x14ac:dyDescent="0.3">
      <c r="A11" s="154" t="s">
        <v>366</v>
      </c>
      <c r="B11" s="155" t="s">
        <v>367</v>
      </c>
      <c r="C11" s="156">
        <v>0</v>
      </c>
      <c r="D11" s="157">
        <v>0</v>
      </c>
      <c r="E11" s="158">
        <v>0</v>
      </c>
      <c r="F11" s="159">
        <f t="shared" si="1"/>
        <v>0</v>
      </c>
    </row>
    <row r="12" spans="1:6" ht="39" thickBot="1" x14ac:dyDescent="0.3">
      <c r="A12" s="134" t="s">
        <v>12</v>
      </c>
      <c r="B12" s="160" t="s">
        <v>13</v>
      </c>
      <c r="C12" s="136">
        <f>SUM(C13:C17)</f>
        <v>46615.31</v>
      </c>
      <c r="D12" s="136">
        <f t="shared" ref="D12:E12" si="2">SUM(D13:D17)</f>
        <v>14353.09</v>
      </c>
      <c r="E12" s="136">
        <f t="shared" si="2"/>
        <v>169.28814882308154</v>
      </c>
      <c r="F12" s="137">
        <f t="shared" si="1"/>
        <v>-32262.219999999998</v>
      </c>
    </row>
    <row r="13" spans="1:6" s="113" customFormat="1" ht="36" customHeight="1" x14ac:dyDescent="0.25">
      <c r="A13" s="161" t="s">
        <v>197</v>
      </c>
      <c r="B13" s="143" t="s">
        <v>198</v>
      </c>
      <c r="C13" s="146">
        <v>1321</v>
      </c>
      <c r="D13" s="146">
        <v>385.29</v>
      </c>
      <c r="E13" s="146">
        <f t="shared" si="0"/>
        <v>29.166540499621501</v>
      </c>
      <c r="F13" s="147">
        <f t="shared" si="1"/>
        <v>-935.71</v>
      </c>
    </row>
    <row r="14" spans="1:6" ht="114.75" x14ac:dyDescent="0.25">
      <c r="A14" s="162" t="s">
        <v>276</v>
      </c>
      <c r="B14" s="163" t="s">
        <v>277</v>
      </c>
      <c r="C14" s="150">
        <v>20797.52</v>
      </c>
      <c r="D14" s="150">
        <v>6310.73</v>
      </c>
      <c r="E14" s="152">
        <f t="shared" si="0"/>
        <v>30.343665975558622</v>
      </c>
      <c r="F14" s="153">
        <f t="shared" si="1"/>
        <v>-14486.79</v>
      </c>
    </row>
    <row r="15" spans="1:6" ht="140.25" x14ac:dyDescent="0.25">
      <c r="A15" s="162" t="s">
        <v>278</v>
      </c>
      <c r="B15" s="164" t="s">
        <v>368</v>
      </c>
      <c r="C15" s="150">
        <v>118.53</v>
      </c>
      <c r="D15" s="150">
        <v>46.6</v>
      </c>
      <c r="E15" s="152">
        <f t="shared" si="0"/>
        <v>39.314941365055262</v>
      </c>
      <c r="F15" s="153">
        <f t="shared" si="1"/>
        <v>-71.930000000000007</v>
      </c>
    </row>
    <row r="16" spans="1:6" ht="127.5" x14ac:dyDescent="0.25">
      <c r="A16" s="165" t="s">
        <v>279</v>
      </c>
      <c r="B16" s="166" t="s">
        <v>369</v>
      </c>
      <c r="C16" s="150">
        <v>27357.919999999998</v>
      </c>
      <c r="D16" s="150">
        <v>8756.34</v>
      </c>
      <c r="E16" s="152">
        <f t="shared" si="0"/>
        <v>32.006599916952752</v>
      </c>
      <c r="F16" s="153">
        <f t="shared" si="1"/>
        <v>-18601.579999999998</v>
      </c>
    </row>
    <row r="17" spans="1:6" ht="128.25" thickBot="1" x14ac:dyDescent="0.3">
      <c r="A17" s="167" t="s">
        <v>280</v>
      </c>
      <c r="B17" s="168" t="s">
        <v>370</v>
      </c>
      <c r="C17" s="156">
        <v>-2979.66</v>
      </c>
      <c r="D17" s="156">
        <v>-1145.8699999999999</v>
      </c>
      <c r="E17" s="158">
        <f t="shared" si="0"/>
        <v>38.456401065893417</v>
      </c>
      <c r="F17" s="159">
        <f t="shared" si="1"/>
        <v>1833.79</v>
      </c>
    </row>
    <row r="18" spans="1:6" ht="15.75" thickBot="1" x14ac:dyDescent="0.3">
      <c r="A18" s="134" t="s">
        <v>66</v>
      </c>
      <c r="B18" s="160" t="s">
        <v>67</v>
      </c>
      <c r="C18" s="136">
        <f t="shared" ref="C18:D18" si="3">SUM(C25+C28+C30+C19)</f>
        <v>53690.2</v>
      </c>
      <c r="D18" s="136">
        <f t="shared" si="3"/>
        <v>24846.46</v>
      </c>
      <c r="E18" s="136">
        <f t="shared" si="0"/>
        <v>46.277458456105585</v>
      </c>
      <c r="F18" s="137">
        <f t="shared" si="1"/>
        <v>-28843.739999999998</v>
      </c>
    </row>
    <row r="19" spans="1:6" ht="39" thickBot="1" x14ac:dyDescent="0.3">
      <c r="A19" s="134" t="s">
        <v>222</v>
      </c>
      <c r="B19" s="160" t="s">
        <v>223</v>
      </c>
      <c r="C19" s="136">
        <f>SUM(C20:C24)</f>
        <v>46585</v>
      </c>
      <c r="D19" s="136">
        <f>SUM(D20:D24)</f>
        <v>17144.809999999998</v>
      </c>
      <c r="E19" s="136">
        <f t="shared" si="0"/>
        <v>36.803284318986798</v>
      </c>
      <c r="F19" s="137">
        <f t="shared" si="1"/>
        <v>-29440.190000000002</v>
      </c>
    </row>
    <row r="20" spans="1:6" ht="30.75" customHeight="1" x14ac:dyDescent="0.25">
      <c r="A20" s="142" t="s">
        <v>199</v>
      </c>
      <c r="B20" s="143" t="s">
        <v>224</v>
      </c>
      <c r="C20" s="144">
        <v>19177</v>
      </c>
      <c r="D20" s="145">
        <v>5973.11</v>
      </c>
      <c r="E20" s="146">
        <f t="shared" si="0"/>
        <v>31.147259738228083</v>
      </c>
      <c r="F20" s="147">
        <f t="shared" si="1"/>
        <v>-13203.89</v>
      </c>
    </row>
    <row r="21" spans="1:6" ht="51" x14ac:dyDescent="0.25">
      <c r="A21" s="148" t="s">
        <v>371</v>
      </c>
      <c r="B21" s="149" t="s">
        <v>372</v>
      </c>
      <c r="C21" s="150">
        <v>0</v>
      </c>
      <c r="D21" s="151">
        <v>0</v>
      </c>
      <c r="E21" s="152">
        <v>0</v>
      </c>
      <c r="F21" s="153">
        <f t="shared" si="1"/>
        <v>0</v>
      </c>
    </row>
    <row r="22" spans="1:6" ht="63.75" x14ac:dyDescent="0.25">
      <c r="A22" s="148" t="s">
        <v>200</v>
      </c>
      <c r="B22" s="149" t="s">
        <v>225</v>
      </c>
      <c r="C22" s="150">
        <v>27408</v>
      </c>
      <c r="D22" s="151">
        <v>11187.24</v>
      </c>
      <c r="E22" s="152">
        <f t="shared" si="0"/>
        <v>40.817425569176876</v>
      </c>
      <c r="F22" s="153">
        <f t="shared" si="1"/>
        <v>-16220.76</v>
      </c>
    </row>
    <row r="23" spans="1:6" ht="63.75" x14ac:dyDescent="0.25">
      <c r="A23" s="169" t="s">
        <v>373</v>
      </c>
      <c r="B23" s="170" t="s">
        <v>374</v>
      </c>
      <c r="C23" s="150">
        <v>0</v>
      </c>
      <c r="D23" s="151">
        <v>-15.59</v>
      </c>
      <c r="E23" s="152">
        <v>0</v>
      </c>
      <c r="F23" s="153">
        <f t="shared" si="1"/>
        <v>-15.59</v>
      </c>
    </row>
    <row r="24" spans="1:6" ht="39" thickBot="1" x14ac:dyDescent="0.3">
      <c r="A24" s="154" t="s">
        <v>375</v>
      </c>
      <c r="B24" s="155" t="s">
        <v>376</v>
      </c>
      <c r="C24" s="156">
        <v>0</v>
      </c>
      <c r="D24" s="157">
        <v>0.05</v>
      </c>
      <c r="E24" s="158">
        <v>0</v>
      </c>
      <c r="F24" s="159">
        <f t="shared" si="1"/>
        <v>0.05</v>
      </c>
    </row>
    <row r="25" spans="1:6" ht="26.25" thickBot="1" x14ac:dyDescent="0.3">
      <c r="A25" s="134" t="s">
        <v>226</v>
      </c>
      <c r="B25" s="160" t="s">
        <v>15</v>
      </c>
      <c r="C25" s="171">
        <f t="shared" ref="C25:D25" si="4">SUM(C26:C27)</f>
        <v>3193.2</v>
      </c>
      <c r="D25" s="171">
        <f t="shared" si="4"/>
        <v>3322.95</v>
      </c>
      <c r="E25" s="136">
        <f t="shared" si="0"/>
        <v>104.06332205937619</v>
      </c>
      <c r="F25" s="137">
        <f t="shared" si="1"/>
        <v>129.75</v>
      </c>
    </row>
    <row r="26" spans="1:6" ht="25.5" x14ac:dyDescent="0.25">
      <c r="A26" s="142" t="s">
        <v>14</v>
      </c>
      <c r="B26" s="143" t="s">
        <v>15</v>
      </c>
      <c r="C26" s="172">
        <v>3193.2</v>
      </c>
      <c r="D26" s="145">
        <v>3322.95</v>
      </c>
      <c r="E26" s="146">
        <f t="shared" si="0"/>
        <v>104.06332205937619</v>
      </c>
      <c r="F26" s="147">
        <f t="shared" si="1"/>
        <v>129.75</v>
      </c>
    </row>
    <row r="27" spans="1:6" ht="39" thickBot="1" x14ac:dyDescent="0.3">
      <c r="A27" s="154" t="s">
        <v>377</v>
      </c>
      <c r="B27" s="155" t="s">
        <v>378</v>
      </c>
      <c r="C27" s="156">
        <v>0</v>
      </c>
      <c r="D27" s="157">
        <v>0</v>
      </c>
      <c r="E27" s="158">
        <v>0</v>
      </c>
      <c r="F27" s="159">
        <f t="shared" si="1"/>
        <v>0</v>
      </c>
    </row>
    <row r="28" spans="1:6" ht="21" customHeight="1" thickBot="1" x14ac:dyDescent="0.3">
      <c r="A28" s="134" t="s">
        <v>227</v>
      </c>
      <c r="B28" s="160" t="s">
        <v>16</v>
      </c>
      <c r="C28" s="171">
        <f t="shared" ref="C28:D28" si="5">SUM(C29:C29)</f>
        <v>277</v>
      </c>
      <c r="D28" s="171">
        <f t="shared" si="5"/>
        <v>55.95</v>
      </c>
      <c r="E28" s="136">
        <f t="shared" si="0"/>
        <v>20.198555956678703</v>
      </c>
      <c r="F28" s="137">
        <f t="shared" si="1"/>
        <v>-221.05</v>
      </c>
    </row>
    <row r="29" spans="1:6" ht="15.75" thickBot="1" x14ac:dyDescent="0.3">
      <c r="A29" s="173" t="s">
        <v>17</v>
      </c>
      <c r="B29" s="174" t="s">
        <v>16</v>
      </c>
      <c r="C29" s="175">
        <v>277</v>
      </c>
      <c r="D29" s="176">
        <v>55.95</v>
      </c>
      <c r="E29" s="177">
        <f t="shared" si="0"/>
        <v>20.198555956678703</v>
      </c>
      <c r="F29" s="178">
        <f t="shared" si="1"/>
        <v>-221.05</v>
      </c>
    </row>
    <row r="30" spans="1:6" ht="26.25" thickBot="1" x14ac:dyDescent="0.3">
      <c r="A30" s="134" t="s">
        <v>18</v>
      </c>
      <c r="B30" s="160" t="s">
        <v>19</v>
      </c>
      <c r="C30" s="136">
        <f t="shared" ref="C30:D30" si="6">SUM(C31)</f>
        <v>3635</v>
      </c>
      <c r="D30" s="136">
        <f t="shared" si="6"/>
        <v>4322.75</v>
      </c>
      <c r="E30" s="136">
        <f t="shared" si="0"/>
        <v>118.92022008253096</v>
      </c>
      <c r="F30" s="137">
        <f t="shared" si="1"/>
        <v>687.75</v>
      </c>
    </row>
    <row r="31" spans="1:6" ht="39" thickBot="1" x14ac:dyDescent="0.3">
      <c r="A31" s="173" t="s">
        <v>20</v>
      </c>
      <c r="B31" s="174" t="s">
        <v>201</v>
      </c>
      <c r="C31" s="175">
        <v>3635</v>
      </c>
      <c r="D31" s="176">
        <v>4322.75</v>
      </c>
      <c r="E31" s="177">
        <f t="shared" si="0"/>
        <v>118.92022008253096</v>
      </c>
      <c r="F31" s="178">
        <f t="shared" si="1"/>
        <v>687.75</v>
      </c>
    </row>
    <row r="32" spans="1:6" ht="15.75" thickBot="1" x14ac:dyDescent="0.3">
      <c r="A32" s="134" t="s">
        <v>21</v>
      </c>
      <c r="B32" s="160" t="s">
        <v>22</v>
      </c>
      <c r="C32" s="136">
        <f t="shared" ref="C32:D32" si="7">SUM(C33+C35)</f>
        <v>33252.870000000003</v>
      </c>
      <c r="D32" s="136">
        <f t="shared" si="7"/>
        <v>7345.75</v>
      </c>
      <c r="E32" s="136">
        <f t="shared" si="0"/>
        <v>22.090574437635006</v>
      </c>
      <c r="F32" s="137">
        <f t="shared" si="1"/>
        <v>-25907.120000000003</v>
      </c>
    </row>
    <row r="33" spans="1:6" ht="15.75" thickBot="1" x14ac:dyDescent="0.3">
      <c r="A33" s="134" t="s">
        <v>228</v>
      </c>
      <c r="B33" s="160" t="s">
        <v>23</v>
      </c>
      <c r="C33" s="136">
        <f>SUM(C34)</f>
        <v>11717.87</v>
      </c>
      <c r="D33" s="136">
        <f>SUM(D34)</f>
        <v>491.63</v>
      </c>
      <c r="E33" s="136">
        <f t="shared" si="0"/>
        <v>4.1955577250814349</v>
      </c>
      <c r="F33" s="137">
        <f t="shared" si="1"/>
        <v>-11226.240000000002</v>
      </c>
    </row>
    <row r="34" spans="1:6" ht="51.75" thickBot="1" x14ac:dyDescent="0.3">
      <c r="A34" s="173" t="s">
        <v>24</v>
      </c>
      <c r="B34" s="174" t="s">
        <v>229</v>
      </c>
      <c r="C34" s="175">
        <v>11717.87</v>
      </c>
      <c r="D34" s="176">
        <v>491.63</v>
      </c>
      <c r="E34" s="177">
        <f t="shared" si="0"/>
        <v>4.1955577250814349</v>
      </c>
      <c r="F34" s="178">
        <f t="shared" si="1"/>
        <v>-11226.240000000002</v>
      </c>
    </row>
    <row r="35" spans="1:6" ht="15.75" thickBot="1" x14ac:dyDescent="0.3">
      <c r="A35" s="134" t="s">
        <v>230</v>
      </c>
      <c r="B35" s="160" t="s">
        <v>25</v>
      </c>
      <c r="C35" s="171">
        <f>SUM(C36:C37)</f>
        <v>21535</v>
      </c>
      <c r="D35" s="171">
        <f>SUM(D36:D37)</f>
        <v>6854.12</v>
      </c>
      <c r="E35" s="136">
        <f t="shared" si="0"/>
        <v>31.827815184583237</v>
      </c>
      <c r="F35" s="137">
        <f t="shared" si="1"/>
        <v>-14680.880000000001</v>
      </c>
    </row>
    <row r="36" spans="1:6" ht="38.25" x14ac:dyDescent="0.25">
      <c r="A36" s="142" t="s">
        <v>64</v>
      </c>
      <c r="B36" s="143" t="s">
        <v>202</v>
      </c>
      <c r="C36" s="144">
        <v>11805</v>
      </c>
      <c r="D36" s="144">
        <v>6121.79</v>
      </c>
      <c r="E36" s="146">
        <f t="shared" si="0"/>
        <v>51.857602710715803</v>
      </c>
      <c r="F36" s="147">
        <f t="shared" si="1"/>
        <v>-5683.21</v>
      </c>
    </row>
    <row r="37" spans="1:6" ht="39" thickBot="1" x14ac:dyDescent="0.3">
      <c r="A37" s="154" t="s">
        <v>65</v>
      </c>
      <c r="B37" s="155" t="s">
        <v>203</v>
      </c>
      <c r="C37" s="156">
        <v>9730</v>
      </c>
      <c r="D37" s="156">
        <v>732.33</v>
      </c>
      <c r="E37" s="158">
        <f t="shared" si="0"/>
        <v>7.5265159301130522</v>
      </c>
      <c r="F37" s="159">
        <f t="shared" si="1"/>
        <v>-8997.67</v>
      </c>
    </row>
    <row r="38" spans="1:6" ht="15.75" thickBot="1" x14ac:dyDescent="0.3">
      <c r="A38" s="134" t="s">
        <v>26</v>
      </c>
      <c r="B38" s="160" t="s">
        <v>379</v>
      </c>
      <c r="C38" s="136">
        <f>SUM(C39:C40)</f>
        <v>8493.34</v>
      </c>
      <c r="D38" s="136">
        <f>SUM(D39:D40)</f>
        <v>2567.4499999999998</v>
      </c>
      <c r="E38" s="136">
        <f t="shared" si="0"/>
        <v>30.228979412104067</v>
      </c>
      <c r="F38" s="137">
        <f t="shared" si="1"/>
        <v>-5925.89</v>
      </c>
    </row>
    <row r="39" spans="1:6" ht="51.75" thickBot="1" x14ac:dyDescent="0.3">
      <c r="A39" s="142" t="s">
        <v>27</v>
      </c>
      <c r="B39" s="143" t="s">
        <v>28</v>
      </c>
      <c r="C39" s="144">
        <v>8493.34</v>
      </c>
      <c r="D39" s="145">
        <v>2567.4499999999998</v>
      </c>
      <c r="E39" s="146">
        <f t="shared" si="0"/>
        <v>30.228979412104067</v>
      </c>
      <c r="F39" s="147">
        <f t="shared" si="1"/>
        <v>-5925.89</v>
      </c>
    </row>
    <row r="40" spans="1:6" ht="51" hidden="1" x14ac:dyDescent="0.25">
      <c r="A40" s="154" t="s">
        <v>380</v>
      </c>
      <c r="B40" s="155" t="s">
        <v>381</v>
      </c>
      <c r="C40" s="156">
        <v>0</v>
      </c>
      <c r="D40" s="157">
        <v>0</v>
      </c>
      <c r="E40" s="158">
        <v>0</v>
      </c>
      <c r="F40" s="159">
        <f t="shared" si="1"/>
        <v>0</v>
      </c>
    </row>
    <row r="41" spans="1:6" ht="39" thickBot="1" x14ac:dyDescent="0.3">
      <c r="A41" s="134" t="s">
        <v>29</v>
      </c>
      <c r="B41" s="135" t="s">
        <v>30</v>
      </c>
      <c r="C41" s="136">
        <f>C42+C44+C46+C49+C52+C55</f>
        <v>31621.879999999997</v>
      </c>
      <c r="D41" s="136">
        <f t="shared" ref="D41" si="8">D42+D44+D46+D49+D52+D55</f>
        <v>19734.72</v>
      </c>
      <c r="E41" s="136">
        <f t="shared" si="0"/>
        <v>62.408433654166053</v>
      </c>
      <c r="F41" s="137">
        <f t="shared" si="1"/>
        <v>-11887.159999999996</v>
      </c>
    </row>
    <row r="42" spans="1:6" ht="77.25" thickBot="1" x14ac:dyDescent="0.3">
      <c r="A42" s="134" t="s">
        <v>231</v>
      </c>
      <c r="B42" s="160" t="s">
        <v>232</v>
      </c>
      <c r="C42" s="179">
        <f>SUM(C43:C43)</f>
        <v>22100</v>
      </c>
      <c r="D42" s="179">
        <f>SUM(D43:D43)</f>
        <v>16898.849999999999</v>
      </c>
      <c r="E42" s="136">
        <f t="shared" si="0"/>
        <v>76.465384615384608</v>
      </c>
      <c r="F42" s="137">
        <f t="shared" si="1"/>
        <v>-5201.1500000000015</v>
      </c>
    </row>
    <row r="43" spans="1:6" ht="102.75" thickBot="1" x14ac:dyDescent="0.3">
      <c r="A43" s="173" t="s">
        <v>62</v>
      </c>
      <c r="B43" s="180" t="s">
        <v>382</v>
      </c>
      <c r="C43" s="181">
        <v>22100</v>
      </c>
      <c r="D43" s="182">
        <v>16898.849999999999</v>
      </c>
      <c r="E43" s="177">
        <f t="shared" si="0"/>
        <v>76.465384615384608</v>
      </c>
      <c r="F43" s="178">
        <f t="shared" si="1"/>
        <v>-5201.1500000000015</v>
      </c>
    </row>
    <row r="44" spans="1:6" ht="83.25" customHeight="1" thickBot="1" x14ac:dyDescent="0.3">
      <c r="A44" s="134" t="s">
        <v>233</v>
      </c>
      <c r="B44" s="183" t="s">
        <v>383</v>
      </c>
      <c r="C44" s="136">
        <f t="shared" ref="C44:D44" si="9">C45</f>
        <v>100</v>
      </c>
      <c r="D44" s="136">
        <f t="shared" si="9"/>
        <v>37.68</v>
      </c>
      <c r="E44" s="136">
        <f t="shared" si="0"/>
        <v>37.68</v>
      </c>
      <c r="F44" s="137">
        <f t="shared" si="1"/>
        <v>-62.32</v>
      </c>
    </row>
    <row r="45" spans="1:6" ht="90" thickBot="1" x14ac:dyDescent="0.3">
      <c r="A45" s="173" t="s">
        <v>194</v>
      </c>
      <c r="B45" s="180" t="s">
        <v>384</v>
      </c>
      <c r="C45" s="176">
        <v>100</v>
      </c>
      <c r="D45" s="176">
        <v>37.68</v>
      </c>
      <c r="E45" s="177">
        <f t="shared" si="0"/>
        <v>37.68</v>
      </c>
      <c r="F45" s="178">
        <f t="shared" si="1"/>
        <v>-62.32</v>
      </c>
    </row>
    <row r="46" spans="1:6" ht="39" thickBot="1" x14ac:dyDescent="0.3">
      <c r="A46" s="134" t="s">
        <v>238</v>
      </c>
      <c r="B46" s="184" t="s">
        <v>239</v>
      </c>
      <c r="C46" s="179">
        <f>SUM(C47:C48)</f>
        <v>5005.12</v>
      </c>
      <c r="D46" s="179">
        <f t="shared" ref="D46" si="10">SUM(D47:D48)</f>
        <v>1686.8300000000002</v>
      </c>
      <c r="E46" s="136">
        <f t="shared" si="0"/>
        <v>33.70208906080174</v>
      </c>
      <c r="F46" s="137">
        <f t="shared" si="1"/>
        <v>-3318.29</v>
      </c>
    </row>
    <row r="47" spans="1:6" ht="76.5" x14ac:dyDescent="0.25">
      <c r="A47" s="142" t="s">
        <v>31</v>
      </c>
      <c r="B47" s="185" t="s">
        <v>385</v>
      </c>
      <c r="C47" s="145">
        <v>4516.9399999999996</v>
      </c>
      <c r="D47" s="145">
        <v>1559.17</v>
      </c>
      <c r="E47" s="146">
        <f t="shared" si="0"/>
        <v>34.518280074563755</v>
      </c>
      <c r="F47" s="147">
        <f t="shared" si="1"/>
        <v>-2957.7699999999995</v>
      </c>
    </row>
    <row r="48" spans="1:6" ht="51.75" thickBot="1" x14ac:dyDescent="0.3">
      <c r="A48" s="154" t="s">
        <v>32</v>
      </c>
      <c r="B48" s="186" t="s">
        <v>386</v>
      </c>
      <c r="C48" s="157">
        <v>488.18</v>
      </c>
      <c r="D48" s="157">
        <v>127.66</v>
      </c>
      <c r="E48" s="158">
        <f t="shared" si="0"/>
        <v>26.150190503502806</v>
      </c>
      <c r="F48" s="159">
        <f t="shared" si="1"/>
        <v>-360.52</v>
      </c>
    </row>
    <row r="49" spans="1:6" ht="51.75" thickBot="1" x14ac:dyDescent="0.3">
      <c r="A49" s="187" t="s">
        <v>234</v>
      </c>
      <c r="B49" s="183" t="s">
        <v>235</v>
      </c>
      <c r="C49" s="188">
        <f t="shared" ref="C49:D49" si="11">SUM(C50:C51)</f>
        <v>2</v>
      </c>
      <c r="D49" s="188">
        <f t="shared" si="11"/>
        <v>1.5</v>
      </c>
      <c r="E49" s="136">
        <f t="shared" si="0"/>
        <v>75</v>
      </c>
      <c r="F49" s="137">
        <f t="shared" si="1"/>
        <v>-0.5</v>
      </c>
    </row>
    <row r="50" spans="1:6" ht="127.5" x14ac:dyDescent="0.25">
      <c r="A50" s="189" t="s">
        <v>236</v>
      </c>
      <c r="B50" s="185" t="s">
        <v>237</v>
      </c>
      <c r="C50" s="145">
        <v>1</v>
      </c>
      <c r="D50" s="145">
        <v>1.26</v>
      </c>
      <c r="E50" s="146">
        <f t="shared" si="0"/>
        <v>126</v>
      </c>
      <c r="F50" s="147">
        <f t="shared" si="1"/>
        <v>0.26</v>
      </c>
    </row>
    <row r="51" spans="1:6" ht="102.75" thickBot="1" x14ac:dyDescent="0.3">
      <c r="A51" s="190" t="s">
        <v>281</v>
      </c>
      <c r="B51" s="186" t="s">
        <v>282</v>
      </c>
      <c r="C51" s="157">
        <v>1</v>
      </c>
      <c r="D51" s="157">
        <v>0.24</v>
      </c>
      <c r="E51" s="158">
        <f t="shared" si="0"/>
        <v>24</v>
      </c>
      <c r="F51" s="159">
        <f t="shared" si="1"/>
        <v>-0.76</v>
      </c>
    </row>
    <row r="52" spans="1:6" ht="65.25" thickBot="1" x14ac:dyDescent="0.3">
      <c r="A52" s="187" t="s">
        <v>283</v>
      </c>
      <c r="B52" s="191" t="s">
        <v>284</v>
      </c>
      <c r="C52" s="136">
        <f>SUM(C53:C54)</f>
        <v>27</v>
      </c>
      <c r="D52" s="136">
        <f>SUM(D53:D54)</f>
        <v>0</v>
      </c>
      <c r="E52" s="136">
        <f t="shared" si="0"/>
        <v>0</v>
      </c>
      <c r="F52" s="137">
        <f t="shared" si="1"/>
        <v>-27</v>
      </c>
    </row>
    <row r="53" spans="1:6" ht="153" x14ac:dyDescent="0.25">
      <c r="A53" s="189" t="s">
        <v>285</v>
      </c>
      <c r="B53" s="192" t="s">
        <v>286</v>
      </c>
      <c r="C53" s="144">
        <v>26</v>
      </c>
      <c r="D53" s="145">
        <v>0</v>
      </c>
      <c r="E53" s="146">
        <f t="shared" si="0"/>
        <v>0</v>
      </c>
      <c r="F53" s="147">
        <f t="shared" si="1"/>
        <v>-26</v>
      </c>
    </row>
    <row r="54" spans="1:6" ht="128.25" thickBot="1" x14ac:dyDescent="0.3">
      <c r="A54" s="190" t="s">
        <v>287</v>
      </c>
      <c r="B54" s="193" t="s">
        <v>288</v>
      </c>
      <c r="C54" s="157">
        <v>1</v>
      </c>
      <c r="D54" s="157">
        <v>0</v>
      </c>
      <c r="E54" s="158">
        <f t="shared" si="0"/>
        <v>0</v>
      </c>
      <c r="F54" s="159">
        <f t="shared" si="1"/>
        <v>-1</v>
      </c>
    </row>
    <row r="55" spans="1:6" ht="77.25" thickBot="1" x14ac:dyDescent="0.3">
      <c r="A55" s="134" t="s">
        <v>240</v>
      </c>
      <c r="B55" s="183" t="s">
        <v>241</v>
      </c>
      <c r="C55" s="136">
        <f>SUM(C56:C59)</f>
        <v>4387.76</v>
      </c>
      <c r="D55" s="136">
        <f>SUM(D56:D59)</f>
        <v>1109.8600000000001</v>
      </c>
      <c r="E55" s="136">
        <f t="shared" si="0"/>
        <v>25.294455485258993</v>
      </c>
      <c r="F55" s="137">
        <f t="shared" si="1"/>
        <v>-3277.9</v>
      </c>
    </row>
    <row r="56" spans="1:6" ht="102" x14ac:dyDescent="0.25">
      <c r="A56" s="142" t="s">
        <v>242</v>
      </c>
      <c r="B56" s="192" t="s">
        <v>387</v>
      </c>
      <c r="C56" s="146">
        <v>3537.76</v>
      </c>
      <c r="D56" s="146">
        <v>927.3</v>
      </c>
      <c r="E56" s="146">
        <f t="shared" si="0"/>
        <v>26.211501062819409</v>
      </c>
      <c r="F56" s="147">
        <f t="shared" si="1"/>
        <v>-2610.46</v>
      </c>
    </row>
    <row r="57" spans="1:6" ht="140.25" x14ac:dyDescent="0.25">
      <c r="A57" s="148" t="s">
        <v>289</v>
      </c>
      <c r="B57" s="194" t="s">
        <v>388</v>
      </c>
      <c r="C57" s="152">
        <v>34.020000000000003</v>
      </c>
      <c r="D57" s="152">
        <v>24.44</v>
      </c>
      <c r="E57" s="152">
        <f t="shared" si="0"/>
        <v>71.840094062316282</v>
      </c>
      <c r="F57" s="153">
        <f t="shared" si="1"/>
        <v>-9.5800000000000018</v>
      </c>
    </row>
    <row r="58" spans="1:6" ht="140.25" x14ac:dyDescent="0.25">
      <c r="A58" s="148" t="s">
        <v>290</v>
      </c>
      <c r="B58" s="194" t="s">
        <v>389</v>
      </c>
      <c r="C58" s="151">
        <v>425.98</v>
      </c>
      <c r="D58" s="151">
        <v>1.62</v>
      </c>
      <c r="E58" s="152">
        <f t="shared" si="0"/>
        <v>0.38029954457955772</v>
      </c>
      <c r="F58" s="153">
        <f t="shared" si="1"/>
        <v>-424.36</v>
      </c>
    </row>
    <row r="59" spans="1:6" ht="153.75" thickBot="1" x14ac:dyDescent="0.3">
      <c r="A59" s="154" t="s">
        <v>291</v>
      </c>
      <c r="B59" s="193" t="s">
        <v>390</v>
      </c>
      <c r="C59" s="157">
        <v>390</v>
      </c>
      <c r="D59" s="157">
        <v>156.5</v>
      </c>
      <c r="E59" s="158">
        <f t="shared" si="0"/>
        <v>40.128205128205131</v>
      </c>
      <c r="F59" s="159">
        <f t="shared" si="1"/>
        <v>-233.5</v>
      </c>
    </row>
    <row r="60" spans="1:6" ht="26.25" thickBot="1" x14ac:dyDescent="0.3">
      <c r="A60" s="134" t="s">
        <v>33</v>
      </c>
      <c r="B60" s="135" t="s">
        <v>34</v>
      </c>
      <c r="C60" s="136">
        <f t="shared" ref="C60:D60" si="12">SUM(C61)</f>
        <v>2906</v>
      </c>
      <c r="D60" s="136">
        <f t="shared" si="12"/>
        <v>648.12</v>
      </c>
      <c r="E60" s="136">
        <f t="shared" si="0"/>
        <v>22.302821748107366</v>
      </c>
      <c r="F60" s="137">
        <f t="shared" si="1"/>
        <v>-2257.88</v>
      </c>
    </row>
    <row r="61" spans="1:6" ht="26.25" thickBot="1" x14ac:dyDescent="0.3">
      <c r="A61" s="134" t="s">
        <v>243</v>
      </c>
      <c r="B61" s="160" t="s">
        <v>35</v>
      </c>
      <c r="C61" s="136">
        <f>SUM(C62:C65)</f>
        <v>2906</v>
      </c>
      <c r="D61" s="136">
        <f>SUM(D62:D65)</f>
        <v>648.12</v>
      </c>
      <c r="E61" s="136">
        <f t="shared" si="0"/>
        <v>22.302821748107366</v>
      </c>
      <c r="F61" s="137">
        <f t="shared" si="1"/>
        <v>-2257.88</v>
      </c>
    </row>
    <row r="62" spans="1:6" ht="63.75" x14ac:dyDescent="0.25">
      <c r="A62" s="142" t="s">
        <v>36</v>
      </c>
      <c r="B62" s="143" t="s">
        <v>292</v>
      </c>
      <c r="C62" s="145">
        <v>1414</v>
      </c>
      <c r="D62" s="145">
        <v>272.82</v>
      </c>
      <c r="E62" s="146">
        <f t="shared" si="0"/>
        <v>19.294200848656292</v>
      </c>
      <c r="F62" s="147">
        <f t="shared" si="1"/>
        <v>-1141.18</v>
      </c>
    </row>
    <row r="63" spans="1:6" ht="51" x14ac:dyDescent="0.25">
      <c r="A63" s="148" t="s">
        <v>37</v>
      </c>
      <c r="B63" s="149" t="s">
        <v>293</v>
      </c>
      <c r="C63" s="151">
        <v>1285</v>
      </c>
      <c r="D63" s="151">
        <v>195.72</v>
      </c>
      <c r="E63" s="152">
        <f t="shared" si="0"/>
        <v>15.231128404669262</v>
      </c>
      <c r="F63" s="153">
        <f t="shared" si="1"/>
        <v>-1089.28</v>
      </c>
    </row>
    <row r="64" spans="1:6" ht="51" x14ac:dyDescent="0.25">
      <c r="A64" s="148" t="s">
        <v>204</v>
      </c>
      <c r="B64" s="149" t="s">
        <v>294</v>
      </c>
      <c r="C64" s="151">
        <v>135</v>
      </c>
      <c r="D64" s="151">
        <v>178.58</v>
      </c>
      <c r="E64" s="152">
        <f t="shared" si="0"/>
        <v>132.28148148148148</v>
      </c>
      <c r="F64" s="153">
        <f t="shared" si="1"/>
        <v>43.580000000000013</v>
      </c>
    </row>
    <row r="65" spans="1:6" ht="51.75" thickBot="1" x14ac:dyDescent="0.3">
      <c r="A65" s="154" t="s">
        <v>244</v>
      </c>
      <c r="B65" s="155" t="s">
        <v>295</v>
      </c>
      <c r="C65" s="157">
        <v>72</v>
      </c>
      <c r="D65" s="157">
        <v>1</v>
      </c>
      <c r="E65" s="158">
        <f t="shared" si="0"/>
        <v>1.3888888888888888</v>
      </c>
      <c r="F65" s="159">
        <f t="shared" si="1"/>
        <v>-71</v>
      </c>
    </row>
    <row r="66" spans="1:6" ht="26.25" thickBot="1" x14ac:dyDescent="0.3">
      <c r="A66" s="134" t="s">
        <v>38</v>
      </c>
      <c r="B66" s="160" t="s">
        <v>39</v>
      </c>
      <c r="C66" s="136">
        <f t="shared" ref="C66:D66" si="13">SUM(C67+C69)</f>
        <v>123</v>
      </c>
      <c r="D66" s="136">
        <f t="shared" si="13"/>
        <v>310.7</v>
      </c>
      <c r="E66" s="136">
        <f t="shared" si="0"/>
        <v>252.60162601626016</v>
      </c>
      <c r="F66" s="137">
        <f t="shared" si="1"/>
        <v>187.7</v>
      </c>
    </row>
    <row r="67" spans="1:6" ht="15.75" thickBot="1" x14ac:dyDescent="0.3">
      <c r="A67" s="134" t="s">
        <v>40</v>
      </c>
      <c r="B67" s="160" t="s">
        <v>41</v>
      </c>
      <c r="C67" s="136">
        <f t="shared" ref="C67:D67" si="14">C68</f>
        <v>89</v>
      </c>
      <c r="D67" s="136">
        <f t="shared" si="14"/>
        <v>0</v>
      </c>
      <c r="E67" s="136">
        <f t="shared" si="0"/>
        <v>0</v>
      </c>
      <c r="F67" s="137">
        <f t="shared" si="1"/>
        <v>-89</v>
      </c>
    </row>
    <row r="68" spans="1:6" ht="51.75" thickBot="1" x14ac:dyDescent="0.3">
      <c r="A68" s="173" t="s">
        <v>42</v>
      </c>
      <c r="B68" s="180" t="s">
        <v>391</v>
      </c>
      <c r="C68" s="176">
        <v>89</v>
      </c>
      <c r="D68" s="176">
        <v>0</v>
      </c>
      <c r="E68" s="177">
        <f t="shared" ref="E68:E140" si="15">D68/C68*100</f>
        <v>0</v>
      </c>
      <c r="F68" s="178">
        <f t="shared" si="1"/>
        <v>-89</v>
      </c>
    </row>
    <row r="69" spans="1:6" ht="15.75" thickBot="1" x14ac:dyDescent="0.3">
      <c r="A69" s="134" t="s">
        <v>245</v>
      </c>
      <c r="B69" s="160" t="s">
        <v>205</v>
      </c>
      <c r="C69" s="136">
        <f t="shared" ref="C69:D69" si="16">SUM(C70+C72)</f>
        <v>34</v>
      </c>
      <c r="D69" s="136">
        <f t="shared" si="16"/>
        <v>310.7</v>
      </c>
      <c r="E69" s="136">
        <f t="shared" si="15"/>
        <v>913.82352941176475</v>
      </c>
      <c r="F69" s="137">
        <f t="shared" ref="F69:F132" si="17">D69-C69</f>
        <v>276.7</v>
      </c>
    </row>
    <row r="70" spans="1:6" ht="39" thickBot="1" x14ac:dyDescent="0.3">
      <c r="A70" s="134" t="s">
        <v>246</v>
      </c>
      <c r="B70" s="160" t="s">
        <v>247</v>
      </c>
      <c r="C70" s="136">
        <f t="shared" ref="C70:D70" si="18">SUM(C71)</f>
        <v>32</v>
      </c>
      <c r="D70" s="136">
        <f t="shared" si="18"/>
        <v>12.04</v>
      </c>
      <c r="E70" s="136">
        <f t="shared" si="15"/>
        <v>37.625</v>
      </c>
      <c r="F70" s="137">
        <f t="shared" si="17"/>
        <v>-19.96</v>
      </c>
    </row>
    <row r="71" spans="1:6" ht="39" thickBot="1" x14ac:dyDescent="0.3">
      <c r="A71" s="173" t="s">
        <v>43</v>
      </c>
      <c r="B71" s="174" t="s">
        <v>68</v>
      </c>
      <c r="C71" s="176">
        <v>32</v>
      </c>
      <c r="D71" s="176">
        <v>12.04</v>
      </c>
      <c r="E71" s="177">
        <f t="shared" si="15"/>
        <v>37.625</v>
      </c>
      <c r="F71" s="178">
        <f t="shared" si="17"/>
        <v>-19.96</v>
      </c>
    </row>
    <row r="72" spans="1:6" ht="26.25" thickBot="1" x14ac:dyDescent="0.3">
      <c r="A72" s="134" t="s">
        <v>248</v>
      </c>
      <c r="B72" s="160" t="s">
        <v>249</v>
      </c>
      <c r="C72" s="188">
        <f>SUM(C73:C77)</f>
        <v>2</v>
      </c>
      <c r="D72" s="188">
        <f>SUM(D73:D77)</f>
        <v>298.65999999999997</v>
      </c>
      <c r="E72" s="195">
        <f t="shared" si="15"/>
        <v>14932.999999999998</v>
      </c>
      <c r="F72" s="196">
        <f t="shared" si="17"/>
        <v>296.65999999999997</v>
      </c>
    </row>
    <row r="73" spans="1:6" ht="38.25" x14ac:dyDescent="0.25">
      <c r="A73" s="142" t="s">
        <v>296</v>
      </c>
      <c r="B73" s="197" t="s">
        <v>392</v>
      </c>
      <c r="C73" s="146">
        <v>0</v>
      </c>
      <c r="D73" s="146">
        <v>56.79</v>
      </c>
      <c r="E73" s="146">
        <v>0</v>
      </c>
      <c r="F73" s="147">
        <f t="shared" si="17"/>
        <v>56.79</v>
      </c>
    </row>
    <row r="74" spans="1:6" ht="38.25" x14ac:dyDescent="0.25">
      <c r="A74" s="148" t="s">
        <v>393</v>
      </c>
      <c r="B74" s="198" t="s">
        <v>392</v>
      </c>
      <c r="C74" s="151">
        <v>0</v>
      </c>
      <c r="D74" s="151">
        <v>0.04</v>
      </c>
      <c r="E74" s="152">
        <v>0</v>
      </c>
      <c r="F74" s="153">
        <f t="shared" si="17"/>
        <v>0.04</v>
      </c>
    </row>
    <row r="75" spans="1:6" ht="51" x14ac:dyDescent="0.25">
      <c r="A75" s="148" t="s">
        <v>394</v>
      </c>
      <c r="B75" s="198" t="s">
        <v>395</v>
      </c>
      <c r="C75" s="151">
        <v>0</v>
      </c>
      <c r="D75" s="151">
        <v>128.36000000000001</v>
      </c>
      <c r="E75" s="152">
        <v>0</v>
      </c>
      <c r="F75" s="153">
        <f t="shared" si="17"/>
        <v>128.36000000000001</v>
      </c>
    </row>
    <row r="76" spans="1:6" ht="51" x14ac:dyDescent="0.25">
      <c r="A76" s="148" t="s">
        <v>468</v>
      </c>
      <c r="B76" s="198" t="s">
        <v>395</v>
      </c>
      <c r="C76" s="151">
        <v>0</v>
      </c>
      <c r="D76" s="151">
        <v>99.58</v>
      </c>
      <c r="E76" s="152">
        <v>0</v>
      </c>
      <c r="F76" s="153">
        <f t="shared" si="17"/>
        <v>99.58</v>
      </c>
    </row>
    <row r="77" spans="1:6" ht="37.5" customHeight="1" thickBot="1" x14ac:dyDescent="0.3">
      <c r="A77" s="154" t="s">
        <v>297</v>
      </c>
      <c r="B77" s="199" t="s">
        <v>396</v>
      </c>
      <c r="C77" s="157">
        <v>2</v>
      </c>
      <c r="D77" s="157">
        <v>13.89</v>
      </c>
      <c r="E77" s="158">
        <f t="shared" si="15"/>
        <v>694.5</v>
      </c>
      <c r="F77" s="159">
        <f t="shared" si="17"/>
        <v>11.89</v>
      </c>
    </row>
    <row r="78" spans="1:6" ht="26.25" thickBot="1" x14ac:dyDescent="0.3">
      <c r="A78" s="134" t="s">
        <v>44</v>
      </c>
      <c r="B78" s="160" t="s">
        <v>45</v>
      </c>
      <c r="C78" s="136">
        <f>SUM(C85+C81+C79)</f>
        <v>3394.5</v>
      </c>
      <c r="D78" s="136">
        <f>SUM(D85+D81+D79)</f>
        <v>1512.6</v>
      </c>
      <c r="E78" s="136">
        <f t="shared" si="15"/>
        <v>44.560318161732212</v>
      </c>
      <c r="F78" s="137">
        <f t="shared" si="17"/>
        <v>-1881.9</v>
      </c>
    </row>
    <row r="79" spans="1:6" ht="15.75" thickBot="1" x14ac:dyDescent="0.3">
      <c r="A79" s="134" t="s">
        <v>46</v>
      </c>
      <c r="B79" s="160" t="s">
        <v>47</v>
      </c>
      <c r="C79" s="136">
        <f t="shared" ref="C79:D79" si="19">SUM(C80)</f>
        <v>0</v>
      </c>
      <c r="D79" s="136">
        <f t="shared" si="19"/>
        <v>0</v>
      </c>
      <c r="E79" s="136">
        <v>0</v>
      </c>
      <c r="F79" s="137">
        <f t="shared" si="17"/>
        <v>0</v>
      </c>
    </row>
    <row r="80" spans="1:6" ht="26.25" thickBot="1" x14ac:dyDescent="0.3">
      <c r="A80" s="173" t="s">
        <v>48</v>
      </c>
      <c r="B80" s="174" t="s">
        <v>196</v>
      </c>
      <c r="C80" s="176">
        <v>0</v>
      </c>
      <c r="D80" s="176">
        <v>0</v>
      </c>
      <c r="E80" s="177">
        <v>0</v>
      </c>
      <c r="F80" s="178">
        <f t="shared" si="17"/>
        <v>0</v>
      </c>
    </row>
    <row r="81" spans="1:6" ht="85.5" customHeight="1" thickBot="1" x14ac:dyDescent="0.3">
      <c r="A81" s="134" t="s">
        <v>250</v>
      </c>
      <c r="B81" s="183" t="s">
        <v>251</v>
      </c>
      <c r="C81" s="136">
        <f t="shared" ref="C81:D81" si="20">SUM(C82:C84)</f>
        <v>2564.5</v>
      </c>
      <c r="D81" s="136">
        <f t="shared" si="20"/>
        <v>1338.78</v>
      </c>
      <c r="E81" s="136">
        <f t="shared" si="15"/>
        <v>52.204328329108982</v>
      </c>
      <c r="F81" s="137">
        <f t="shared" si="17"/>
        <v>-1225.72</v>
      </c>
    </row>
    <row r="82" spans="1:6" ht="84" hidden="1" customHeight="1" x14ac:dyDescent="0.25">
      <c r="A82" s="142" t="s">
        <v>397</v>
      </c>
      <c r="B82" s="200" t="s">
        <v>398</v>
      </c>
      <c r="C82" s="145">
        <v>0</v>
      </c>
      <c r="D82" s="145">
        <v>0</v>
      </c>
      <c r="E82" s="146">
        <v>0</v>
      </c>
      <c r="F82" s="147">
        <f t="shared" si="17"/>
        <v>0</v>
      </c>
    </row>
    <row r="83" spans="1:6" ht="102.75" thickBot="1" x14ac:dyDescent="0.3">
      <c r="A83" s="148" t="s">
        <v>49</v>
      </c>
      <c r="B83" s="201" t="s">
        <v>399</v>
      </c>
      <c r="C83" s="151">
        <v>2564.5</v>
      </c>
      <c r="D83" s="151">
        <v>1338.78</v>
      </c>
      <c r="E83" s="152">
        <f t="shared" si="15"/>
        <v>52.204328329108982</v>
      </c>
      <c r="F83" s="153">
        <f t="shared" si="17"/>
        <v>-1225.72</v>
      </c>
    </row>
    <row r="84" spans="1:6" ht="102" hidden="1" x14ac:dyDescent="0.25">
      <c r="A84" s="154" t="s">
        <v>400</v>
      </c>
      <c r="B84" s="186" t="s">
        <v>401</v>
      </c>
      <c r="C84" s="157">
        <v>0</v>
      </c>
      <c r="D84" s="157">
        <v>0</v>
      </c>
      <c r="E84" s="158">
        <v>0</v>
      </c>
      <c r="F84" s="159">
        <f t="shared" si="17"/>
        <v>0</v>
      </c>
    </row>
    <row r="85" spans="1:6" ht="39" customHeight="1" thickBot="1" x14ac:dyDescent="0.3">
      <c r="A85" s="134" t="s">
        <v>252</v>
      </c>
      <c r="B85" s="160" t="s">
        <v>253</v>
      </c>
      <c r="C85" s="171">
        <f t="shared" ref="C85:D85" si="21">SUM(C86)</f>
        <v>830</v>
      </c>
      <c r="D85" s="171">
        <f t="shared" si="21"/>
        <v>173.82</v>
      </c>
      <c r="E85" s="136">
        <f t="shared" si="15"/>
        <v>20.942168674698795</v>
      </c>
      <c r="F85" s="137">
        <f t="shared" si="17"/>
        <v>-656.18000000000006</v>
      </c>
    </row>
    <row r="86" spans="1:6" ht="64.5" thickBot="1" x14ac:dyDescent="0.3">
      <c r="A86" s="173" t="s">
        <v>50</v>
      </c>
      <c r="B86" s="174" t="s">
        <v>254</v>
      </c>
      <c r="C86" s="176">
        <v>830</v>
      </c>
      <c r="D86" s="176">
        <v>173.82</v>
      </c>
      <c r="E86" s="177">
        <f t="shared" si="15"/>
        <v>20.942168674698795</v>
      </c>
      <c r="F86" s="178">
        <f t="shared" si="17"/>
        <v>-656.18000000000006</v>
      </c>
    </row>
    <row r="87" spans="1:6" ht="15.75" thickBot="1" x14ac:dyDescent="0.3">
      <c r="A87" s="134" t="s">
        <v>51</v>
      </c>
      <c r="B87" s="160" t="s">
        <v>52</v>
      </c>
      <c r="C87" s="136">
        <f>SUM(C88+C114+C116+C121+C137)</f>
        <v>700.51</v>
      </c>
      <c r="D87" s="136">
        <f>SUM(D88+D114+D116+D121+D137)</f>
        <v>994.13000000000011</v>
      </c>
      <c r="E87" s="136">
        <f t="shared" si="15"/>
        <v>141.91517608599452</v>
      </c>
      <c r="F87" s="137">
        <f t="shared" si="17"/>
        <v>293.62000000000012</v>
      </c>
    </row>
    <row r="88" spans="1:6" ht="51.75" thickBot="1" x14ac:dyDescent="0.3">
      <c r="A88" s="202" t="s">
        <v>402</v>
      </c>
      <c r="B88" s="203" t="s">
        <v>403</v>
      </c>
      <c r="C88" s="204">
        <f>SUM(C89+C92+C95+C98+C99+C100+C101+C102+C103+C104+C106+C107+C108+C111+C105)</f>
        <v>163.51</v>
      </c>
      <c r="D88" s="204">
        <f>SUM(D89+D92+D95+D98+D99+D100+D101+D102+D103+D104+D106+D107+D108+D111+D105)</f>
        <v>161.90999999999997</v>
      </c>
      <c r="E88" s="204">
        <f t="shared" si="15"/>
        <v>99.021466576967754</v>
      </c>
      <c r="F88" s="205">
        <f t="shared" si="17"/>
        <v>-1.6000000000000227</v>
      </c>
    </row>
    <row r="89" spans="1:6" ht="90" thickBot="1" x14ac:dyDescent="0.3">
      <c r="A89" s="206" t="s">
        <v>298</v>
      </c>
      <c r="B89" s="207" t="s">
        <v>404</v>
      </c>
      <c r="C89" s="136">
        <f>SUM(C90+C91)</f>
        <v>4.57</v>
      </c>
      <c r="D89" s="136">
        <f t="shared" ref="D89" si="22">SUM(D90+D91)</f>
        <v>1.71</v>
      </c>
      <c r="E89" s="136">
        <f t="shared" si="15"/>
        <v>37.417943107220999</v>
      </c>
      <c r="F89" s="137">
        <f t="shared" si="17"/>
        <v>-2.8600000000000003</v>
      </c>
    </row>
    <row r="90" spans="1:6" ht="89.25" x14ac:dyDescent="0.25">
      <c r="A90" s="208" t="s">
        <v>299</v>
      </c>
      <c r="B90" s="209" t="s">
        <v>404</v>
      </c>
      <c r="C90" s="146">
        <v>3.5</v>
      </c>
      <c r="D90" s="146">
        <v>0.5</v>
      </c>
      <c r="E90" s="146">
        <f t="shared" si="15"/>
        <v>14.285714285714285</v>
      </c>
      <c r="F90" s="147">
        <f t="shared" si="17"/>
        <v>-3</v>
      </c>
    </row>
    <row r="91" spans="1:6" ht="90" thickBot="1" x14ac:dyDescent="0.3">
      <c r="A91" s="210" t="s">
        <v>255</v>
      </c>
      <c r="B91" s="211" t="s">
        <v>404</v>
      </c>
      <c r="C91" s="158">
        <v>1.07</v>
      </c>
      <c r="D91" s="158">
        <v>1.21</v>
      </c>
      <c r="E91" s="158">
        <f t="shared" si="15"/>
        <v>113.08411214953269</v>
      </c>
      <c r="F91" s="159">
        <f t="shared" si="17"/>
        <v>0.1399999999999999</v>
      </c>
    </row>
    <row r="92" spans="1:6" ht="116.25" thickBot="1" x14ac:dyDescent="0.3">
      <c r="A92" s="206" t="s">
        <v>300</v>
      </c>
      <c r="B92" s="212" t="s">
        <v>405</v>
      </c>
      <c r="C92" s="136">
        <f>SUM(C93:C94)</f>
        <v>29.17</v>
      </c>
      <c r="D92" s="136">
        <f t="shared" ref="D92" si="23">SUM(D93:D94)</f>
        <v>30.759999999999998</v>
      </c>
      <c r="E92" s="136">
        <f t="shared" si="15"/>
        <v>105.45080562221459</v>
      </c>
      <c r="F92" s="137">
        <f t="shared" si="17"/>
        <v>1.5899999999999963</v>
      </c>
    </row>
    <row r="93" spans="1:6" ht="115.5" x14ac:dyDescent="0.25">
      <c r="A93" s="208" t="s">
        <v>301</v>
      </c>
      <c r="B93" s="213" t="s">
        <v>405</v>
      </c>
      <c r="C93" s="146">
        <v>27</v>
      </c>
      <c r="D93" s="146">
        <v>28</v>
      </c>
      <c r="E93" s="146">
        <f t="shared" si="15"/>
        <v>103.7037037037037</v>
      </c>
      <c r="F93" s="147">
        <f t="shared" si="17"/>
        <v>1</v>
      </c>
    </row>
    <row r="94" spans="1:6" ht="116.25" thickBot="1" x14ac:dyDescent="0.3">
      <c r="A94" s="210" t="s">
        <v>302</v>
      </c>
      <c r="B94" s="214" t="s">
        <v>405</v>
      </c>
      <c r="C94" s="158">
        <v>2.17</v>
      </c>
      <c r="D94" s="158">
        <v>2.76</v>
      </c>
      <c r="E94" s="158">
        <f t="shared" si="15"/>
        <v>127.18894009216591</v>
      </c>
      <c r="F94" s="159">
        <f t="shared" si="17"/>
        <v>0.58999999999999986</v>
      </c>
    </row>
    <row r="95" spans="1:6" ht="90" thickBot="1" x14ac:dyDescent="0.3">
      <c r="A95" s="206" t="s">
        <v>303</v>
      </c>
      <c r="B95" s="207" t="s">
        <v>406</v>
      </c>
      <c r="C95" s="136">
        <f>SUM(C96:C97)</f>
        <v>30.33</v>
      </c>
      <c r="D95" s="136">
        <f t="shared" ref="D95" si="24">SUM(D96:D97)</f>
        <v>11.3</v>
      </c>
      <c r="E95" s="136">
        <f t="shared" si="15"/>
        <v>37.256841411144087</v>
      </c>
      <c r="F95" s="137">
        <f t="shared" si="17"/>
        <v>-19.029999999999998</v>
      </c>
    </row>
    <row r="96" spans="1:6" ht="89.25" x14ac:dyDescent="0.25">
      <c r="A96" s="208" t="s">
        <v>304</v>
      </c>
      <c r="B96" s="209" t="s">
        <v>406</v>
      </c>
      <c r="C96" s="146">
        <v>28.66</v>
      </c>
      <c r="D96" s="146">
        <v>11.3</v>
      </c>
      <c r="E96" s="146">
        <f t="shared" si="15"/>
        <v>39.427773900907191</v>
      </c>
      <c r="F96" s="147">
        <f t="shared" si="17"/>
        <v>-17.36</v>
      </c>
    </row>
    <row r="97" spans="1:6" ht="90" thickBot="1" x14ac:dyDescent="0.3">
      <c r="A97" s="210" t="s">
        <v>305</v>
      </c>
      <c r="B97" s="211" t="s">
        <v>406</v>
      </c>
      <c r="C97" s="158">
        <v>1.67</v>
      </c>
      <c r="D97" s="158">
        <v>0</v>
      </c>
      <c r="E97" s="158">
        <f t="shared" si="15"/>
        <v>0</v>
      </c>
      <c r="F97" s="159">
        <f t="shared" si="17"/>
        <v>-1.67</v>
      </c>
    </row>
    <row r="98" spans="1:6" ht="90" thickBot="1" x14ac:dyDescent="0.3">
      <c r="A98" s="206" t="s">
        <v>407</v>
      </c>
      <c r="B98" s="207" t="s">
        <v>408</v>
      </c>
      <c r="C98" s="136">
        <v>0</v>
      </c>
      <c r="D98" s="136">
        <v>15</v>
      </c>
      <c r="E98" s="136"/>
      <c r="F98" s="137">
        <f t="shared" si="17"/>
        <v>15</v>
      </c>
    </row>
    <row r="99" spans="1:6" ht="90" thickBot="1" x14ac:dyDescent="0.3">
      <c r="A99" s="206" t="s">
        <v>409</v>
      </c>
      <c r="B99" s="215" t="s">
        <v>410</v>
      </c>
      <c r="C99" s="136">
        <v>0</v>
      </c>
      <c r="D99" s="136">
        <v>22.5</v>
      </c>
      <c r="E99" s="136"/>
      <c r="F99" s="137">
        <f t="shared" si="17"/>
        <v>22.5</v>
      </c>
    </row>
    <row r="100" spans="1:6" ht="90" thickBot="1" x14ac:dyDescent="0.3">
      <c r="A100" s="216" t="s">
        <v>306</v>
      </c>
      <c r="B100" s="217" t="s">
        <v>307</v>
      </c>
      <c r="C100" s="140">
        <v>0</v>
      </c>
      <c r="D100" s="140">
        <v>10</v>
      </c>
      <c r="E100" s="140">
        <v>0</v>
      </c>
      <c r="F100" s="141">
        <f t="shared" si="17"/>
        <v>10</v>
      </c>
    </row>
    <row r="101" spans="1:6" ht="90" thickBot="1" x14ac:dyDescent="0.3">
      <c r="A101" s="206" t="s">
        <v>308</v>
      </c>
      <c r="B101" s="207" t="s">
        <v>411</v>
      </c>
      <c r="C101" s="136">
        <v>10</v>
      </c>
      <c r="D101" s="136">
        <v>0</v>
      </c>
      <c r="E101" s="136">
        <f t="shared" si="15"/>
        <v>0</v>
      </c>
      <c r="F101" s="137">
        <f t="shared" si="17"/>
        <v>-10</v>
      </c>
    </row>
    <row r="102" spans="1:6" ht="102.75" thickBot="1" x14ac:dyDescent="0.3">
      <c r="A102" s="218" t="s">
        <v>309</v>
      </c>
      <c r="B102" s="219" t="s">
        <v>310</v>
      </c>
      <c r="C102" s="140">
        <v>10</v>
      </c>
      <c r="D102" s="140">
        <v>0</v>
      </c>
      <c r="E102" s="140">
        <f t="shared" si="15"/>
        <v>0</v>
      </c>
      <c r="F102" s="141">
        <f t="shared" si="17"/>
        <v>-10</v>
      </c>
    </row>
    <row r="103" spans="1:6" ht="102.75" thickBot="1" x14ac:dyDescent="0.3">
      <c r="A103" s="220" t="s">
        <v>412</v>
      </c>
      <c r="B103" s="221" t="s">
        <v>413</v>
      </c>
      <c r="C103" s="136">
        <v>0</v>
      </c>
      <c r="D103" s="136">
        <v>2.25</v>
      </c>
      <c r="E103" s="136"/>
      <c r="F103" s="137">
        <f t="shared" si="17"/>
        <v>2.25</v>
      </c>
    </row>
    <row r="104" spans="1:6" ht="128.25" thickBot="1" x14ac:dyDescent="0.3">
      <c r="A104" s="216" t="s">
        <v>311</v>
      </c>
      <c r="B104" s="222" t="s">
        <v>414</v>
      </c>
      <c r="C104" s="223">
        <v>1.1000000000000001</v>
      </c>
      <c r="D104" s="223">
        <v>3.6</v>
      </c>
      <c r="E104" s="140">
        <f t="shared" si="15"/>
        <v>327.27272727272725</v>
      </c>
      <c r="F104" s="141">
        <f t="shared" si="17"/>
        <v>2.5</v>
      </c>
    </row>
    <row r="105" spans="1:6" ht="141" thickBot="1" x14ac:dyDescent="0.3">
      <c r="A105" s="206" t="s">
        <v>469</v>
      </c>
      <c r="B105" s="224" t="s">
        <v>470</v>
      </c>
      <c r="C105" s="179">
        <v>0</v>
      </c>
      <c r="D105" s="179">
        <v>14.1</v>
      </c>
      <c r="E105" s="136"/>
      <c r="F105" s="137">
        <f t="shared" si="17"/>
        <v>14.1</v>
      </c>
    </row>
    <row r="106" spans="1:6" ht="90" thickBot="1" x14ac:dyDescent="0.3">
      <c r="A106" s="216" t="s">
        <v>415</v>
      </c>
      <c r="B106" s="222" t="s">
        <v>416</v>
      </c>
      <c r="C106" s="223">
        <v>0</v>
      </c>
      <c r="D106" s="223">
        <v>4.3</v>
      </c>
      <c r="E106" s="140"/>
      <c r="F106" s="141">
        <f t="shared" si="17"/>
        <v>4.3</v>
      </c>
    </row>
    <row r="107" spans="1:6" ht="141" thickBot="1" x14ac:dyDescent="0.3">
      <c r="A107" s="206" t="s">
        <v>312</v>
      </c>
      <c r="B107" s="224" t="s">
        <v>417</v>
      </c>
      <c r="C107" s="179">
        <v>7</v>
      </c>
      <c r="D107" s="179">
        <v>0</v>
      </c>
      <c r="E107" s="136">
        <f t="shared" si="15"/>
        <v>0</v>
      </c>
      <c r="F107" s="137">
        <f t="shared" si="17"/>
        <v>-7</v>
      </c>
    </row>
    <row r="108" spans="1:6" ht="90" thickBot="1" x14ac:dyDescent="0.3">
      <c r="A108" s="206" t="s">
        <v>313</v>
      </c>
      <c r="B108" s="225" t="s">
        <v>418</v>
      </c>
      <c r="C108" s="179">
        <f>SUM(C109:C110)</f>
        <v>20.67</v>
      </c>
      <c r="D108" s="179">
        <f t="shared" ref="D108" si="25">SUM(D109:D110)</f>
        <v>16.16</v>
      </c>
      <c r="E108" s="136">
        <f t="shared" si="15"/>
        <v>78.180938558297044</v>
      </c>
      <c r="F108" s="137">
        <f t="shared" si="17"/>
        <v>-4.5100000000000016</v>
      </c>
    </row>
    <row r="109" spans="1:6" ht="89.25" x14ac:dyDescent="0.25">
      <c r="A109" s="208" t="s">
        <v>314</v>
      </c>
      <c r="B109" s="226" t="s">
        <v>418</v>
      </c>
      <c r="C109" s="227">
        <v>19</v>
      </c>
      <c r="D109" s="227">
        <v>16.16</v>
      </c>
      <c r="E109" s="146">
        <f t="shared" si="15"/>
        <v>85.05263157894737</v>
      </c>
      <c r="F109" s="147">
        <f t="shared" si="17"/>
        <v>-2.84</v>
      </c>
    </row>
    <row r="110" spans="1:6" ht="90" thickBot="1" x14ac:dyDescent="0.3">
      <c r="A110" s="210" t="s">
        <v>315</v>
      </c>
      <c r="B110" s="211" t="s">
        <v>418</v>
      </c>
      <c r="C110" s="228">
        <v>1.67</v>
      </c>
      <c r="D110" s="228">
        <v>0</v>
      </c>
      <c r="E110" s="158">
        <f t="shared" si="15"/>
        <v>0</v>
      </c>
      <c r="F110" s="159">
        <f t="shared" si="17"/>
        <v>-1.67</v>
      </c>
    </row>
    <row r="111" spans="1:6" ht="107.25" customHeight="1" thickBot="1" x14ac:dyDescent="0.3">
      <c r="A111" s="206" t="s">
        <v>316</v>
      </c>
      <c r="B111" s="207" t="s">
        <v>419</v>
      </c>
      <c r="C111" s="229">
        <f>SUM(C112:C113)</f>
        <v>50.67</v>
      </c>
      <c r="D111" s="229">
        <f t="shared" ref="D111" si="26">SUM(D112:D113)</f>
        <v>30.23</v>
      </c>
      <c r="E111" s="136">
        <f t="shared" si="15"/>
        <v>59.660548648115252</v>
      </c>
      <c r="F111" s="137">
        <f t="shared" si="17"/>
        <v>-20.440000000000001</v>
      </c>
    </row>
    <row r="112" spans="1:6" ht="93.75" customHeight="1" x14ac:dyDescent="0.25">
      <c r="A112" s="208" t="s">
        <v>317</v>
      </c>
      <c r="B112" s="209" t="s">
        <v>419</v>
      </c>
      <c r="C112" s="227">
        <v>49</v>
      </c>
      <c r="D112" s="227">
        <v>27.76</v>
      </c>
      <c r="E112" s="146">
        <f t="shared" si="15"/>
        <v>56.653061224489797</v>
      </c>
      <c r="F112" s="147">
        <f t="shared" si="17"/>
        <v>-21.24</v>
      </c>
    </row>
    <row r="113" spans="1:6" ht="89.25" customHeight="1" thickBot="1" x14ac:dyDescent="0.3">
      <c r="A113" s="210" t="s">
        <v>318</v>
      </c>
      <c r="B113" s="211" t="s">
        <v>419</v>
      </c>
      <c r="C113" s="228">
        <v>1.67</v>
      </c>
      <c r="D113" s="228">
        <v>2.4700000000000002</v>
      </c>
      <c r="E113" s="158">
        <f t="shared" si="15"/>
        <v>147.9041916167665</v>
      </c>
      <c r="F113" s="159">
        <f t="shared" si="17"/>
        <v>0.80000000000000027</v>
      </c>
    </row>
    <row r="114" spans="1:6" ht="51.75" thickBot="1" x14ac:dyDescent="0.3">
      <c r="A114" s="230" t="s">
        <v>420</v>
      </c>
      <c r="B114" s="231" t="s">
        <v>421</v>
      </c>
      <c r="C114" s="232">
        <f>C115</f>
        <v>180.3</v>
      </c>
      <c r="D114" s="232">
        <f t="shared" ref="D114" si="27">D115</f>
        <v>31.15</v>
      </c>
      <c r="E114" s="204">
        <f t="shared" si="15"/>
        <v>17.27676095396561</v>
      </c>
      <c r="F114" s="205">
        <f t="shared" si="17"/>
        <v>-149.15</v>
      </c>
    </row>
    <row r="115" spans="1:6" ht="51.75" thickBot="1" x14ac:dyDescent="0.3">
      <c r="A115" s="218" t="s">
        <v>256</v>
      </c>
      <c r="B115" s="219" t="s">
        <v>257</v>
      </c>
      <c r="C115" s="233">
        <v>180.3</v>
      </c>
      <c r="D115" s="233">
        <v>31.15</v>
      </c>
      <c r="E115" s="140">
        <f t="shared" si="15"/>
        <v>17.27676095396561</v>
      </c>
      <c r="F115" s="141">
        <f t="shared" si="17"/>
        <v>-149.15</v>
      </c>
    </row>
    <row r="116" spans="1:6" ht="128.25" thickBot="1" x14ac:dyDescent="0.3">
      <c r="A116" s="234" t="s">
        <v>422</v>
      </c>
      <c r="B116" s="235" t="s">
        <v>423</v>
      </c>
      <c r="C116" s="232">
        <f>C117+C118</f>
        <v>40</v>
      </c>
      <c r="D116" s="232">
        <f t="shared" ref="D116" si="28">D117+D118</f>
        <v>332.33</v>
      </c>
      <c r="E116" s="204">
        <f t="shared" si="15"/>
        <v>830.82499999999993</v>
      </c>
      <c r="F116" s="205">
        <f t="shared" si="17"/>
        <v>292.33</v>
      </c>
    </row>
    <row r="117" spans="1:6" ht="77.25" thickBot="1" x14ac:dyDescent="0.3">
      <c r="A117" s="218" t="s">
        <v>424</v>
      </c>
      <c r="B117" s="219" t="s">
        <v>425</v>
      </c>
      <c r="C117" s="233">
        <v>0</v>
      </c>
      <c r="D117" s="233">
        <v>0</v>
      </c>
      <c r="E117" s="140">
        <v>0</v>
      </c>
      <c r="F117" s="141">
        <f t="shared" si="17"/>
        <v>0</v>
      </c>
    </row>
    <row r="118" spans="1:6" ht="77.25" thickBot="1" x14ac:dyDescent="0.3">
      <c r="A118" s="220" t="s">
        <v>258</v>
      </c>
      <c r="B118" s="221" t="s">
        <v>259</v>
      </c>
      <c r="C118" s="136">
        <f>SUM(C119:C120)</f>
        <v>40</v>
      </c>
      <c r="D118" s="136">
        <f t="shared" ref="D118" si="29">SUM(D119:D120)</f>
        <v>332.33</v>
      </c>
      <c r="E118" s="136">
        <f t="shared" si="15"/>
        <v>830.82499999999993</v>
      </c>
      <c r="F118" s="137">
        <f t="shared" si="17"/>
        <v>292.33</v>
      </c>
    </row>
    <row r="119" spans="1:6" ht="76.5" x14ac:dyDescent="0.25">
      <c r="A119" s="236" t="s">
        <v>260</v>
      </c>
      <c r="B119" s="237" t="s">
        <v>259</v>
      </c>
      <c r="C119" s="145">
        <v>40</v>
      </c>
      <c r="D119" s="145">
        <v>332.33</v>
      </c>
      <c r="E119" s="146">
        <f t="shared" si="15"/>
        <v>830.82499999999993</v>
      </c>
      <c r="F119" s="147">
        <f t="shared" si="17"/>
        <v>292.33</v>
      </c>
    </row>
    <row r="120" spans="1:6" ht="77.25" thickBot="1" x14ac:dyDescent="0.3">
      <c r="A120" s="238" t="s">
        <v>471</v>
      </c>
      <c r="B120" s="239" t="s">
        <v>259</v>
      </c>
      <c r="C120" s="157">
        <v>0</v>
      </c>
      <c r="D120" s="157">
        <v>0</v>
      </c>
      <c r="E120" s="158">
        <v>0</v>
      </c>
      <c r="F120" s="159">
        <f t="shared" si="17"/>
        <v>0</v>
      </c>
    </row>
    <row r="121" spans="1:6" ht="26.25" thickBot="1" x14ac:dyDescent="0.3">
      <c r="A121" s="234" t="s">
        <v>426</v>
      </c>
      <c r="B121" s="235" t="s">
        <v>427</v>
      </c>
      <c r="C121" s="240">
        <f>C122+C125+C128+C136</f>
        <v>105</v>
      </c>
      <c r="D121" s="240">
        <f>D122+D125+D128+D136</f>
        <v>356.81</v>
      </c>
      <c r="E121" s="204">
        <f>D121/C121*100</f>
        <v>339.81904761904764</v>
      </c>
      <c r="F121" s="205">
        <f t="shared" si="17"/>
        <v>251.81</v>
      </c>
    </row>
    <row r="122" spans="1:6" ht="64.5" thickBot="1" x14ac:dyDescent="0.3">
      <c r="A122" s="241" t="s">
        <v>428</v>
      </c>
      <c r="B122" s="221" t="s">
        <v>429</v>
      </c>
      <c r="C122" s="179">
        <f>SUM(C123:C124)</f>
        <v>0</v>
      </c>
      <c r="D122" s="179">
        <f>SUM(D123:D124)</f>
        <v>0.3</v>
      </c>
      <c r="E122" s="136">
        <v>0</v>
      </c>
      <c r="F122" s="137">
        <f t="shared" si="17"/>
        <v>0.3</v>
      </c>
    </row>
    <row r="123" spans="1:6" ht="63.75" x14ac:dyDescent="0.25">
      <c r="A123" s="242" t="s">
        <v>428</v>
      </c>
      <c r="B123" s="237" t="s">
        <v>429</v>
      </c>
      <c r="C123" s="145">
        <v>0</v>
      </c>
      <c r="D123" s="145">
        <v>0.3</v>
      </c>
      <c r="E123" s="146">
        <v>0</v>
      </c>
      <c r="F123" s="147">
        <f t="shared" si="17"/>
        <v>0.3</v>
      </c>
    </row>
    <row r="124" spans="1:6" ht="64.5" thickBot="1" x14ac:dyDescent="0.3">
      <c r="A124" s="243" t="s">
        <v>472</v>
      </c>
      <c r="B124" s="239" t="s">
        <v>429</v>
      </c>
      <c r="C124" s="157">
        <v>0</v>
      </c>
      <c r="D124" s="157">
        <v>0</v>
      </c>
      <c r="E124" s="158">
        <v>0</v>
      </c>
      <c r="F124" s="159">
        <f t="shared" si="17"/>
        <v>0</v>
      </c>
    </row>
    <row r="125" spans="1:6" ht="51.75" thickBot="1" x14ac:dyDescent="0.3">
      <c r="A125" s="241" t="s">
        <v>430</v>
      </c>
      <c r="B125" s="244" t="s">
        <v>431</v>
      </c>
      <c r="C125" s="179">
        <f>SUM(C126:C127)</f>
        <v>0</v>
      </c>
      <c r="D125" s="179">
        <f>SUM(D126:D127)</f>
        <v>300.98</v>
      </c>
      <c r="E125" s="136">
        <v>0</v>
      </c>
      <c r="F125" s="137">
        <f t="shared" si="17"/>
        <v>300.98</v>
      </c>
    </row>
    <row r="126" spans="1:6" ht="51" x14ac:dyDescent="0.25">
      <c r="A126" s="242" t="s">
        <v>430</v>
      </c>
      <c r="B126" s="245" t="s">
        <v>431</v>
      </c>
      <c r="C126" s="145">
        <v>0</v>
      </c>
      <c r="D126" s="145">
        <v>0</v>
      </c>
      <c r="E126" s="146">
        <v>0</v>
      </c>
      <c r="F126" s="147">
        <f t="shared" si="17"/>
        <v>0</v>
      </c>
    </row>
    <row r="127" spans="1:6" ht="51.75" thickBot="1" x14ac:dyDescent="0.3">
      <c r="A127" s="243" t="s">
        <v>432</v>
      </c>
      <c r="B127" s="246" t="s">
        <v>431</v>
      </c>
      <c r="C127" s="157">
        <v>0</v>
      </c>
      <c r="D127" s="157">
        <v>300.98</v>
      </c>
      <c r="E127" s="158">
        <v>0</v>
      </c>
      <c r="F127" s="159">
        <f t="shared" si="17"/>
        <v>300.98</v>
      </c>
    </row>
    <row r="128" spans="1:6" ht="64.5" thickBot="1" x14ac:dyDescent="0.3">
      <c r="A128" s="247" t="s">
        <v>262</v>
      </c>
      <c r="B128" s="248" t="s">
        <v>319</v>
      </c>
      <c r="C128" s="188">
        <f>SUM(C129:C135)</f>
        <v>100</v>
      </c>
      <c r="D128" s="188">
        <f>SUM(D129:D135)</f>
        <v>53.71</v>
      </c>
      <c r="E128" s="136">
        <f t="shared" si="15"/>
        <v>53.71</v>
      </c>
      <c r="F128" s="137">
        <f t="shared" si="17"/>
        <v>-46.29</v>
      </c>
    </row>
    <row r="129" spans="1:6" ht="63.75" x14ac:dyDescent="0.25">
      <c r="A129" s="249" t="s">
        <v>433</v>
      </c>
      <c r="B129" s="250" t="s">
        <v>319</v>
      </c>
      <c r="C129" s="251">
        <v>0</v>
      </c>
      <c r="D129" s="251">
        <v>20.6</v>
      </c>
      <c r="E129" s="252"/>
      <c r="F129" s="147">
        <f t="shared" si="17"/>
        <v>20.6</v>
      </c>
    </row>
    <row r="130" spans="1:6" ht="63.75" x14ac:dyDescent="0.25">
      <c r="A130" s="253" t="s">
        <v>434</v>
      </c>
      <c r="B130" s="254" t="s">
        <v>319</v>
      </c>
      <c r="C130" s="255">
        <v>0</v>
      </c>
      <c r="D130" s="255">
        <v>0</v>
      </c>
      <c r="E130" s="152">
        <v>0</v>
      </c>
      <c r="F130" s="153">
        <f t="shared" si="17"/>
        <v>0</v>
      </c>
    </row>
    <row r="131" spans="1:6" ht="63.75" x14ac:dyDescent="0.25">
      <c r="A131" s="253" t="s">
        <v>435</v>
      </c>
      <c r="B131" s="254" t="s">
        <v>319</v>
      </c>
      <c r="C131" s="255">
        <v>0</v>
      </c>
      <c r="D131" s="255">
        <v>0</v>
      </c>
      <c r="E131" s="152">
        <v>0</v>
      </c>
      <c r="F131" s="153">
        <f t="shared" si="17"/>
        <v>0</v>
      </c>
    </row>
    <row r="132" spans="1:6" ht="63.75" x14ac:dyDescent="0.25">
      <c r="A132" s="253" t="s">
        <v>436</v>
      </c>
      <c r="B132" s="254" t="s">
        <v>319</v>
      </c>
      <c r="C132" s="255">
        <v>0</v>
      </c>
      <c r="D132" s="255">
        <v>0</v>
      </c>
      <c r="E132" s="152">
        <v>0</v>
      </c>
      <c r="F132" s="153">
        <f t="shared" si="17"/>
        <v>0</v>
      </c>
    </row>
    <row r="133" spans="1:6" ht="63.75" x14ac:dyDescent="0.25">
      <c r="A133" s="253" t="s">
        <v>320</v>
      </c>
      <c r="B133" s="254" t="s">
        <v>319</v>
      </c>
      <c r="C133" s="255">
        <v>100</v>
      </c>
      <c r="D133" s="255">
        <v>29.12</v>
      </c>
      <c r="E133" s="152">
        <f t="shared" si="15"/>
        <v>29.12</v>
      </c>
      <c r="F133" s="153">
        <f t="shared" ref="F133:F196" si="30">D133-C133</f>
        <v>-70.88</v>
      </c>
    </row>
    <row r="134" spans="1:6" ht="63.75" x14ac:dyDescent="0.25">
      <c r="A134" s="253" t="s">
        <v>321</v>
      </c>
      <c r="B134" s="254" t="s">
        <v>319</v>
      </c>
      <c r="C134" s="255">
        <v>0</v>
      </c>
      <c r="D134" s="255">
        <v>0</v>
      </c>
      <c r="E134" s="152">
        <v>0</v>
      </c>
      <c r="F134" s="153">
        <f t="shared" si="30"/>
        <v>0</v>
      </c>
    </row>
    <row r="135" spans="1:6" ht="64.5" thickBot="1" x14ac:dyDescent="0.3">
      <c r="A135" s="256" t="s">
        <v>437</v>
      </c>
      <c r="B135" s="257" t="s">
        <v>319</v>
      </c>
      <c r="C135" s="258">
        <v>0</v>
      </c>
      <c r="D135" s="258">
        <v>3.99</v>
      </c>
      <c r="E135" s="158">
        <v>0</v>
      </c>
      <c r="F135" s="159">
        <f t="shared" si="30"/>
        <v>3.99</v>
      </c>
    </row>
    <row r="136" spans="1:6" ht="90" thickBot="1" x14ac:dyDescent="0.3">
      <c r="A136" s="247" t="s">
        <v>263</v>
      </c>
      <c r="B136" s="248" t="s">
        <v>322</v>
      </c>
      <c r="C136" s="188">
        <v>5</v>
      </c>
      <c r="D136" s="188">
        <v>1.82</v>
      </c>
      <c r="E136" s="136">
        <f t="shared" si="15"/>
        <v>36.4</v>
      </c>
      <c r="F136" s="137">
        <f t="shared" si="30"/>
        <v>-3.1799999999999997</v>
      </c>
    </row>
    <row r="137" spans="1:6" ht="26.25" thickBot="1" x14ac:dyDescent="0.3">
      <c r="A137" s="259" t="s">
        <v>438</v>
      </c>
      <c r="B137" s="260" t="s">
        <v>439</v>
      </c>
      <c r="C137" s="261">
        <f>C138+C141</f>
        <v>211.7</v>
      </c>
      <c r="D137" s="261">
        <f t="shared" ref="D137" si="31">D138+D141</f>
        <v>111.93</v>
      </c>
      <c r="E137" s="140">
        <f t="shared" si="15"/>
        <v>52.87198866320265</v>
      </c>
      <c r="F137" s="262">
        <f t="shared" si="30"/>
        <v>-99.769999999999982</v>
      </c>
    </row>
    <row r="138" spans="1:6" ht="115.5" thickBot="1" x14ac:dyDescent="0.3">
      <c r="A138" s="220" t="s">
        <v>323</v>
      </c>
      <c r="B138" s="221" t="s">
        <v>440</v>
      </c>
      <c r="C138" s="188">
        <f>SUM(C139:C140)</f>
        <v>211.7</v>
      </c>
      <c r="D138" s="188">
        <f t="shared" ref="D138" si="32">SUM(D139:D140)</f>
        <v>100.84</v>
      </c>
      <c r="E138" s="136">
        <f t="shared" si="15"/>
        <v>47.63344355219651</v>
      </c>
      <c r="F138" s="137">
        <f t="shared" si="30"/>
        <v>-110.85999999999999</v>
      </c>
    </row>
    <row r="139" spans="1:6" ht="143.25" x14ac:dyDescent="0.25">
      <c r="A139" s="236" t="s">
        <v>324</v>
      </c>
      <c r="B139" s="263" t="s">
        <v>440</v>
      </c>
      <c r="C139" s="251">
        <v>11.7</v>
      </c>
      <c r="D139" s="251">
        <v>20.84</v>
      </c>
      <c r="E139" s="146">
        <f t="shared" si="15"/>
        <v>178.11965811965814</v>
      </c>
      <c r="F139" s="147">
        <f t="shared" si="30"/>
        <v>9.14</v>
      </c>
    </row>
    <row r="140" spans="1:6" ht="144" thickBot="1" x14ac:dyDescent="0.3">
      <c r="A140" s="238" t="s">
        <v>261</v>
      </c>
      <c r="B140" s="264" t="s">
        <v>440</v>
      </c>
      <c r="C140" s="258">
        <v>200</v>
      </c>
      <c r="D140" s="258">
        <v>80</v>
      </c>
      <c r="E140" s="158">
        <f t="shared" si="15"/>
        <v>40</v>
      </c>
      <c r="F140" s="159">
        <f t="shared" si="30"/>
        <v>-120</v>
      </c>
    </row>
    <row r="141" spans="1:6" ht="77.25" thickBot="1" x14ac:dyDescent="0.3">
      <c r="A141" s="247" t="s">
        <v>441</v>
      </c>
      <c r="B141" s="248" t="s">
        <v>442</v>
      </c>
      <c r="C141" s="188">
        <v>0</v>
      </c>
      <c r="D141" s="188">
        <v>11.09</v>
      </c>
      <c r="E141" s="136">
        <v>0</v>
      </c>
      <c r="F141" s="137">
        <f t="shared" si="30"/>
        <v>11.09</v>
      </c>
    </row>
    <row r="142" spans="1:6" ht="15.75" thickBot="1" x14ac:dyDescent="0.3">
      <c r="A142" s="265" t="s">
        <v>464</v>
      </c>
      <c r="B142" s="266" t="s">
        <v>53</v>
      </c>
      <c r="C142" s="140">
        <f>SUM(C143+C147)</f>
        <v>0</v>
      </c>
      <c r="D142" s="140">
        <f>SUM(D143+D147)</f>
        <v>29.57</v>
      </c>
      <c r="E142" s="140">
        <v>0</v>
      </c>
      <c r="F142" s="178">
        <f t="shared" si="30"/>
        <v>29.57</v>
      </c>
    </row>
    <row r="143" spans="1:6" ht="26.25" thickBot="1" x14ac:dyDescent="0.3">
      <c r="A143" s="187" t="s">
        <v>54</v>
      </c>
      <c r="B143" s="160" t="s">
        <v>443</v>
      </c>
      <c r="C143" s="179">
        <f>SUM(C144:C146)</f>
        <v>0</v>
      </c>
      <c r="D143" s="179">
        <f>SUM(D144:D146)</f>
        <v>29.57</v>
      </c>
      <c r="E143" s="136">
        <v>0</v>
      </c>
      <c r="F143" s="196">
        <f t="shared" si="30"/>
        <v>29.57</v>
      </c>
    </row>
    <row r="144" spans="1:6" ht="25.5" x14ac:dyDescent="0.25">
      <c r="A144" s="189" t="s">
        <v>55</v>
      </c>
      <c r="B144" s="143" t="s">
        <v>443</v>
      </c>
      <c r="C144" s="145">
        <v>0</v>
      </c>
      <c r="D144" s="145">
        <v>7.8</v>
      </c>
      <c r="E144" s="146">
        <v>0</v>
      </c>
      <c r="F144" s="147">
        <f t="shared" si="30"/>
        <v>7.8</v>
      </c>
    </row>
    <row r="145" spans="1:6" ht="25.5" x14ac:dyDescent="0.25">
      <c r="A145" s="267" t="s">
        <v>195</v>
      </c>
      <c r="B145" s="149" t="s">
        <v>443</v>
      </c>
      <c r="C145" s="151">
        <v>0</v>
      </c>
      <c r="D145" s="151">
        <v>21.77</v>
      </c>
      <c r="E145" s="152">
        <v>0</v>
      </c>
      <c r="F145" s="153">
        <f t="shared" si="30"/>
        <v>21.77</v>
      </c>
    </row>
    <row r="146" spans="1:6" ht="25.5" hidden="1" x14ac:dyDescent="0.25">
      <c r="A146" s="267" t="s">
        <v>444</v>
      </c>
      <c r="B146" s="149" t="s">
        <v>443</v>
      </c>
      <c r="C146" s="151">
        <v>0</v>
      </c>
      <c r="D146" s="151">
        <v>0</v>
      </c>
      <c r="E146" s="152"/>
      <c r="F146" s="153">
        <f t="shared" si="30"/>
        <v>0</v>
      </c>
    </row>
    <row r="147" spans="1:6" x14ac:dyDescent="0.25">
      <c r="A147" s="268" t="s">
        <v>445</v>
      </c>
      <c r="B147" s="269" t="s">
        <v>446</v>
      </c>
      <c r="C147" s="270">
        <v>0</v>
      </c>
      <c r="D147" s="270">
        <v>0</v>
      </c>
      <c r="E147" s="271">
        <v>0</v>
      </c>
      <c r="F147" s="153">
        <f t="shared" si="30"/>
        <v>0</v>
      </c>
    </row>
    <row r="148" spans="1:6" ht="26.25" thickBot="1" x14ac:dyDescent="0.3">
      <c r="A148" s="190" t="s">
        <v>447</v>
      </c>
      <c r="B148" s="155" t="s">
        <v>448</v>
      </c>
      <c r="C148" s="258">
        <v>0</v>
      </c>
      <c r="D148" s="258">
        <v>0</v>
      </c>
      <c r="E148" s="158">
        <v>0</v>
      </c>
      <c r="F148" s="159">
        <f t="shared" si="30"/>
        <v>0</v>
      </c>
    </row>
    <row r="149" spans="1:6" ht="28.5" customHeight="1" thickBot="1" x14ac:dyDescent="0.3">
      <c r="A149" s="134" t="s">
        <v>56</v>
      </c>
      <c r="B149" s="160" t="s">
        <v>57</v>
      </c>
      <c r="C149" s="272">
        <f>C150+C188+C190+C192</f>
        <v>1235025.1000000001</v>
      </c>
      <c r="D149" s="272">
        <f>D150+D188+D190+D192</f>
        <v>261747.82</v>
      </c>
      <c r="E149" s="136">
        <f t="shared" ref="E149:E196" si="33">D149/C149*100</f>
        <v>21.193724726728224</v>
      </c>
      <c r="F149" s="137">
        <f t="shared" si="30"/>
        <v>-973277.28</v>
      </c>
    </row>
    <row r="150" spans="1:6" ht="32.25" customHeight="1" thickBot="1" x14ac:dyDescent="0.3">
      <c r="A150" s="138" t="s">
        <v>58</v>
      </c>
      <c r="B150" s="273" t="s">
        <v>59</v>
      </c>
      <c r="C150" s="274">
        <f>SUM(C151+C154+C165+C183)</f>
        <v>1235025.1000000001</v>
      </c>
      <c r="D150" s="274">
        <f>SUM(D151+D154+D165+D183)</f>
        <v>276640.08</v>
      </c>
      <c r="E150" s="140">
        <f t="shared" si="33"/>
        <v>22.399551231792778</v>
      </c>
      <c r="F150" s="141">
        <f t="shared" si="30"/>
        <v>-958385.02</v>
      </c>
    </row>
    <row r="151" spans="1:6" ht="39.75" customHeight="1" thickBot="1" x14ac:dyDescent="0.3">
      <c r="A151" s="134" t="s">
        <v>206</v>
      </c>
      <c r="B151" s="275" t="s">
        <v>264</v>
      </c>
      <c r="C151" s="272">
        <f>SUM(C152:C153)</f>
        <v>382551</v>
      </c>
      <c r="D151" s="272">
        <f>SUM(D152:D153)</f>
        <v>0</v>
      </c>
      <c r="E151" s="136">
        <f t="shared" si="33"/>
        <v>0</v>
      </c>
      <c r="F151" s="137">
        <f t="shared" si="30"/>
        <v>-382551</v>
      </c>
    </row>
    <row r="152" spans="1:6" ht="38.25" x14ac:dyDescent="0.25">
      <c r="A152" s="142" t="s">
        <v>207</v>
      </c>
      <c r="B152" s="276" t="s">
        <v>325</v>
      </c>
      <c r="C152" s="277">
        <v>224739</v>
      </c>
      <c r="D152" s="277">
        <v>0</v>
      </c>
      <c r="E152" s="146">
        <f t="shared" si="33"/>
        <v>0</v>
      </c>
      <c r="F152" s="147">
        <f t="shared" si="30"/>
        <v>-224739</v>
      </c>
    </row>
    <row r="153" spans="1:6" ht="39" thickBot="1" x14ac:dyDescent="0.3">
      <c r="A153" s="190" t="s">
        <v>326</v>
      </c>
      <c r="B153" s="155" t="s">
        <v>265</v>
      </c>
      <c r="C153" s="278">
        <v>157812</v>
      </c>
      <c r="D153" s="278">
        <v>0</v>
      </c>
      <c r="E153" s="158">
        <f t="shared" si="33"/>
        <v>0</v>
      </c>
      <c r="F153" s="159">
        <f t="shared" si="30"/>
        <v>-157812</v>
      </c>
    </row>
    <row r="154" spans="1:6" ht="26.25" thickBot="1" x14ac:dyDescent="0.3">
      <c r="A154" s="134" t="s">
        <v>208</v>
      </c>
      <c r="B154" s="275" t="s">
        <v>266</v>
      </c>
      <c r="C154" s="272">
        <f>SUM(C155:C161)</f>
        <v>177718.60000000003</v>
      </c>
      <c r="D154" s="272">
        <f>SUM(D155:D161)</f>
        <v>23907.64</v>
      </c>
      <c r="E154" s="136">
        <f t="shared" si="33"/>
        <v>13.452525509428948</v>
      </c>
      <c r="F154" s="137">
        <f t="shared" si="30"/>
        <v>-153810.96000000002</v>
      </c>
    </row>
    <row r="155" spans="1:6" ht="114.75" x14ac:dyDescent="0.25">
      <c r="A155" s="142" t="s">
        <v>327</v>
      </c>
      <c r="B155" s="276" t="s">
        <v>328</v>
      </c>
      <c r="C155" s="277">
        <v>121780.32</v>
      </c>
      <c r="D155" s="277">
        <v>701.39</v>
      </c>
      <c r="E155" s="146">
        <f t="shared" si="33"/>
        <v>0.57594691818842314</v>
      </c>
      <c r="F155" s="147">
        <f t="shared" si="30"/>
        <v>-121078.93000000001</v>
      </c>
    </row>
    <row r="156" spans="1:6" ht="102" x14ac:dyDescent="0.25">
      <c r="A156" s="148" t="s">
        <v>329</v>
      </c>
      <c r="B156" s="149" t="s">
        <v>330</v>
      </c>
      <c r="C156" s="279">
        <v>8878.8799999999992</v>
      </c>
      <c r="D156" s="279">
        <v>48.86</v>
      </c>
      <c r="E156" s="152">
        <f t="shared" si="33"/>
        <v>0.55029463175535653</v>
      </c>
      <c r="F156" s="153">
        <f t="shared" si="30"/>
        <v>-8830.0199999999986</v>
      </c>
    </row>
    <row r="157" spans="1:6" ht="51" x14ac:dyDescent="0.25">
      <c r="A157" s="148" t="s">
        <v>449</v>
      </c>
      <c r="B157" s="149" t="s">
        <v>450</v>
      </c>
      <c r="C157" s="279">
        <v>1288.0999999999999</v>
      </c>
      <c r="D157" s="279">
        <v>0</v>
      </c>
      <c r="E157" s="152">
        <f t="shared" si="33"/>
        <v>0</v>
      </c>
      <c r="F157" s="153">
        <f t="shared" si="30"/>
        <v>-1288.0999999999999</v>
      </c>
    </row>
    <row r="158" spans="1:6" ht="38.25" hidden="1" x14ac:dyDescent="0.25">
      <c r="A158" s="148" t="s">
        <v>451</v>
      </c>
      <c r="B158" s="149" t="s">
        <v>452</v>
      </c>
      <c r="C158" s="279">
        <v>0</v>
      </c>
      <c r="D158" s="279">
        <v>0</v>
      </c>
      <c r="E158" s="152"/>
      <c r="F158" s="153">
        <f t="shared" si="30"/>
        <v>0</v>
      </c>
    </row>
    <row r="159" spans="1:6" ht="76.5" hidden="1" x14ac:dyDescent="0.25">
      <c r="A159" s="148" t="s">
        <v>453</v>
      </c>
      <c r="B159" s="149" t="s">
        <v>454</v>
      </c>
      <c r="C159" s="279">
        <v>0</v>
      </c>
      <c r="D159" s="279">
        <v>0</v>
      </c>
      <c r="E159" s="152">
        <v>0</v>
      </c>
      <c r="F159" s="153">
        <f t="shared" si="30"/>
        <v>0</v>
      </c>
    </row>
    <row r="160" spans="1:6" ht="39" thickBot="1" x14ac:dyDescent="0.3">
      <c r="A160" s="154" t="s">
        <v>455</v>
      </c>
      <c r="B160" s="155" t="s">
        <v>456</v>
      </c>
      <c r="C160" s="278">
        <v>330</v>
      </c>
      <c r="D160" s="278">
        <v>330</v>
      </c>
      <c r="E160" s="158">
        <f t="shared" si="33"/>
        <v>100</v>
      </c>
      <c r="F160" s="159">
        <f t="shared" si="30"/>
        <v>0</v>
      </c>
    </row>
    <row r="161" spans="1:6" ht="21" customHeight="1" thickBot="1" x14ac:dyDescent="0.3">
      <c r="A161" s="220" t="s">
        <v>331</v>
      </c>
      <c r="B161" s="280" t="s">
        <v>457</v>
      </c>
      <c r="C161" s="272">
        <f>SUM(C162:C164)</f>
        <v>45441.3</v>
      </c>
      <c r="D161" s="272">
        <f>SUM(D162:D164)</f>
        <v>22827.39</v>
      </c>
      <c r="E161" s="136">
        <f t="shared" si="33"/>
        <v>50.234896448825182</v>
      </c>
      <c r="F161" s="137">
        <f t="shared" si="30"/>
        <v>-22613.910000000003</v>
      </c>
    </row>
    <row r="162" spans="1:6" ht="25.5" x14ac:dyDescent="0.25">
      <c r="A162" s="236" t="s">
        <v>458</v>
      </c>
      <c r="B162" s="281" t="s">
        <v>459</v>
      </c>
      <c r="C162" s="277">
        <v>312.10000000000002</v>
      </c>
      <c r="D162" s="277">
        <v>312.10000000000002</v>
      </c>
      <c r="E162" s="146">
        <f t="shared" si="33"/>
        <v>100</v>
      </c>
      <c r="F162" s="147">
        <f t="shared" si="30"/>
        <v>0</v>
      </c>
    </row>
    <row r="163" spans="1:6" ht="39" x14ac:dyDescent="0.25">
      <c r="A163" s="165" t="s">
        <v>332</v>
      </c>
      <c r="B163" s="282" t="s">
        <v>333</v>
      </c>
      <c r="C163" s="279">
        <v>31617</v>
      </c>
      <c r="D163" s="279">
        <v>18971</v>
      </c>
      <c r="E163" s="152">
        <f t="shared" si="33"/>
        <v>60.002530284340708</v>
      </c>
      <c r="F163" s="153">
        <f t="shared" si="30"/>
        <v>-12646</v>
      </c>
    </row>
    <row r="164" spans="1:6" ht="51.75" thickBot="1" x14ac:dyDescent="0.3">
      <c r="A164" s="238" t="s">
        <v>332</v>
      </c>
      <c r="B164" s="283" t="s">
        <v>334</v>
      </c>
      <c r="C164" s="278">
        <v>13512.2</v>
      </c>
      <c r="D164" s="278">
        <v>3544.29</v>
      </c>
      <c r="E164" s="158">
        <f t="shared" si="33"/>
        <v>26.230295584730833</v>
      </c>
      <c r="F164" s="159">
        <f t="shared" si="30"/>
        <v>-9967.91</v>
      </c>
    </row>
    <row r="165" spans="1:6" ht="26.25" thickBot="1" x14ac:dyDescent="0.3">
      <c r="A165" s="134" t="s">
        <v>209</v>
      </c>
      <c r="B165" s="275" t="s">
        <v>267</v>
      </c>
      <c r="C165" s="272">
        <f>SUM(C166+C167+C176+C177+C178+C179+C180)</f>
        <v>626400</v>
      </c>
      <c r="D165" s="272">
        <f>SUM(D166+D167+D176+D177+D178+D179+D180)</f>
        <v>236584.44</v>
      </c>
      <c r="E165" s="136">
        <f t="shared" si="33"/>
        <v>37.768908045977014</v>
      </c>
      <c r="F165" s="137">
        <f t="shared" si="30"/>
        <v>-389815.56</v>
      </c>
    </row>
    <row r="166" spans="1:6" ht="39" thickBot="1" x14ac:dyDescent="0.3">
      <c r="A166" s="173" t="s">
        <v>210</v>
      </c>
      <c r="B166" s="284" t="s">
        <v>335</v>
      </c>
      <c r="C166" s="285">
        <v>17432.900000000001</v>
      </c>
      <c r="D166" s="285">
        <v>11476.03</v>
      </c>
      <c r="E166" s="177">
        <f t="shared" si="33"/>
        <v>65.829724257008309</v>
      </c>
      <c r="F166" s="178">
        <f t="shared" si="30"/>
        <v>-5956.8700000000008</v>
      </c>
    </row>
    <row r="167" spans="1:6" ht="39" thickBot="1" x14ac:dyDescent="0.3">
      <c r="A167" s="286" t="s">
        <v>211</v>
      </c>
      <c r="B167" s="287" t="s">
        <v>336</v>
      </c>
      <c r="C167" s="288">
        <f>SUM(C168:C175)</f>
        <v>81829.999999999985</v>
      </c>
      <c r="D167" s="288">
        <f t="shared" ref="D167" si="34">SUM(D168:D175)</f>
        <v>44411.979999999996</v>
      </c>
      <c r="E167" s="136">
        <f t="shared" si="33"/>
        <v>54.2734693877551</v>
      </c>
      <c r="F167" s="137">
        <f t="shared" si="30"/>
        <v>-37418.01999999999</v>
      </c>
    </row>
    <row r="168" spans="1:6" ht="76.5" x14ac:dyDescent="0.25">
      <c r="A168" s="142" t="s">
        <v>211</v>
      </c>
      <c r="B168" s="276" t="s">
        <v>337</v>
      </c>
      <c r="C168" s="277">
        <v>321</v>
      </c>
      <c r="D168" s="277">
        <v>107</v>
      </c>
      <c r="E168" s="146">
        <f t="shared" si="33"/>
        <v>33.333333333333329</v>
      </c>
      <c r="F168" s="147">
        <f t="shared" si="30"/>
        <v>-214</v>
      </c>
    </row>
    <row r="169" spans="1:6" ht="63.75" x14ac:dyDescent="0.25">
      <c r="A169" s="148" t="s">
        <v>211</v>
      </c>
      <c r="B169" s="289" t="s">
        <v>338</v>
      </c>
      <c r="C169" s="279">
        <v>77614</v>
      </c>
      <c r="D169" s="279">
        <v>42525.23</v>
      </c>
      <c r="E169" s="152">
        <f t="shared" si="33"/>
        <v>54.790669209163298</v>
      </c>
      <c r="F169" s="153">
        <f t="shared" si="30"/>
        <v>-35088.769999999997</v>
      </c>
    </row>
    <row r="170" spans="1:6" ht="76.5" x14ac:dyDescent="0.25">
      <c r="A170" s="148" t="s">
        <v>211</v>
      </c>
      <c r="B170" s="289" t="s">
        <v>339</v>
      </c>
      <c r="C170" s="279">
        <v>0.2</v>
      </c>
      <c r="D170" s="279">
        <v>0.2</v>
      </c>
      <c r="E170" s="152">
        <f t="shared" si="33"/>
        <v>100</v>
      </c>
      <c r="F170" s="153">
        <f t="shared" si="30"/>
        <v>0</v>
      </c>
    </row>
    <row r="171" spans="1:6" ht="38.25" x14ac:dyDescent="0.25">
      <c r="A171" s="148" t="s">
        <v>211</v>
      </c>
      <c r="B171" s="289" t="s">
        <v>340</v>
      </c>
      <c r="C171" s="279">
        <v>115.2</v>
      </c>
      <c r="D171" s="279">
        <v>115.2</v>
      </c>
      <c r="E171" s="152">
        <f t="shared" si="33"/>
        <v>100</v>
      </c>
      <c r="F171" s="153">
        <f t="shared" si="30"/>
        <v>0</v>
      </c>
    </row>
    <row r="172" spans="1:6" ht="114.75" x14ac:dyDescent="0.25">
      <c r="A172" s="148" t="s">
        <v>211</v>
      </c>
      <c r="B172" s="289" t="s">
        <v>341</v>
      </c>
      <c r="C172" s="279">
        <v>0.2</v>
      </c>
      <c r="D172" s="279">
        <v>0.15</v>
      </c>
      <c r="E172" s="152">
        <f t="shared" si="33"/>
        <v>74.999999999999986</v>
      </c>
      <c r="F172" s="153">
        <f t="shared" si="30"/>
        <v>-5.0000000000000017E-2</v>
      </c>
    </row>
    <row r="173" spans="1:6" ht="63.75" x14ac:dyDescent="0.25">
      <c r="A173" s="148" t="s">
        <v>211</v>
      </c>
      <c r="B173" s="289" t="s">
        <v>342</v>
      </c>
      <c r="C173" s="279">
        <v>935.7</v>
      </c>
      <c r="D173" s="279">
        <v>26.5</v>
      </c>
      <c r="E173" s="152">
        <f t="shared" si="33"/>
        <v>2.8321043069359835</v>
      </c>
      <c r="F173" s="153">
        <f t="shared" si="30"/>
        <v>-909.2</v>
      </c>
    </row>
    <row r="174" spans="1:6" ht="89.25" x14ac:dyDescent="0.25">
      <c r="A174" s="148" t="s">
        <v>211</v>
      </c>
      <c r="B174" s="289" t="s">
        <v>268</v>
      </c>
      <c r="C174" s="279">
        <v>1206</v>
      </c>
      <c r="D174" s="279">
        <v>0</v>
      </c>
      <c r="E174" s="152">
        <f t="shared" si="33"/>
        <v>0</v>
      </c>
      <c r="F174" s="153">
        <f t="shared" si="30"/>
        <v>-1206</v>
      </c>
    </row>
    <row r="175" spans="1:6" ht="102" x14ac:dyDescent="0.25">
      <c r="A175" s="148" t="s">
        <v>212</v>
      </c>
      <c r="B175" s="289" t="s">
        <v>343</v>
      </c>
      <c r="C175" s="279">
        <v>1637.7</v>
      </c>
      <c r="D175" s="279">
        <v>1637.7</v>
      </c>
      <c r="E175" s="152">
        <f t="shared" si="33"/>
        <v>100</v>
      </c>
      <c r="F175" s="153">
        <f t="shared" si="30"/>
        <v>0</v>
      </c>
    </row>
    <row r="176" spans="1:6" ht="63.75" x14ac:dyDescent="0.25">
      <c r="A176" s="148" t="s">
        <v>213</v>
      </c>
      <c r="B176" s="289" t="s">
        <v>344</v>
      </c>
      <c r="C176" s="279">
        <v>89.3</v>
      </c>
      <c r="D176" s="279">
        <v>0</v>
      </c>
      <c r="E176" s="152">
        <f t="shared" si="33"/>
        <v>0</v>
      </c>
      <c r="F176" s="153">
        <f t="shared" si="30"/>
        <v>-89.3</v>
      </c>
    </row>
    <row r="177" spans="1:6" ht="38.25" x14ac:dyDescent="0.25">
      <c r="A177" s="148" t="s">
        <v>214</v>
      </c>
      <c r="B177" s="289" t="s">
        <v>345</v>
      </c>
      <c r="C177" s="279">
        <v>15358.5</v>
      </c>
      <c r="D177" s="279">
        <v>7238.94</v>
      </c>
      <c r="E177" s="152">
        <f t="shared" si="33"/>
        <v>47.133118468600451</v>
      </c>
      <c r="F177" s="153">
        <f t="shared" si="30"/>
        <v>-8119.56</v>
      </c>
    </row>
    <row r="178" spans="1:6" ht="51" x14ac:dyDescent="0.25">
      <c r="A178" s="148" t="s">
        <v>460</v>
      </c>
      <c r="B178" s="289" t="s">
        <v>461</v>
      </c>
      <c r="C178" s="279">
        <v>168.7</v>
      </c>
      <c r="D178" s="279">
        <v>89.49</v>
      </c>
      <c r="E178" s="152">
        <f t="shared" si="33"/>
        <v>53.04682868998222</v>
      </c>
      <c r="F178" s="153">
        <f t="shared" si="30"/>
        <v>-79.209999999999994</v>
      </c>
    </row>
    <row r="179" spans="1:6" ht="39" thickBot="1" x14ac:dyDescent="0.3">
      <c r="A179" s="154" t="s">
        <v>269</v>
      </c>
      <c r="B179" s="290" t="s">
        <v>270</v>
      </c>
      <c r="C179" s="278">
        <v>627.6</v>
      </c>
      <c r="D179" s="278">
        <v>0</v>
      </c>
      <c r="E179" s="158">
        <f t="shared" si="33"/>
        <v>0</v>
      </c>
      <c r="F179" s="159">
        <f t="shared" si="30"/>
        <v>-627.6</v>
      </c>
    </row>
    <row r="180" spans="1:6" ht="24.75" customHeight="1" thickBot="1" x14ac:dyDescent="0.3">
      <c r="A180" s="134" t="s">
        <v>215</v>
      </c>
      <c r="B180" s="244" t="s">
        <v>60</v>
      </c>
      <c r="C180" s="272">
        <f t="shared" ref="C180:D180" si="35">SUM(C181:C182)</f>
        <v>510893</v>
      </c>
      <c r="D180" s="272">
        <f t="shared" si="35"/>
        <v>173368</v>
      </c>
      <c r="E180" s="136">
        <f t="shared" si="33"/>
        <v>33.934307183695999</v>
      </c>
      <c r="F180" s="137">
        <f t="shared" si="30"/>
        <v>-337525</v>
      </c>
    </row>
    <row r="181" spans="1:6" ht="63.75" x14ac:dyDescent="0.25">
      <c r="A181" s="142" t="s">
        <v>216</v>
      </c>
      <c r="B181" s="276" t="s">
        <v>346</v>
      </c>
      <c r="C181" s="277">
        <v>203675</v>
      </c>
      <c r="D181" s="277">
        <v>67404</v>
      </c>
      <c r="E181" s="146">
        <f t="shared" si="33"/>
        <v>33.093899594942918</v>
      </c>
      <c r="F181" s="147">
        <f t="shared" si="30"/>
        <v>-136271</v>
      </c>
    </row>
    <row r="182" spans="1:6" ht="115.5" thickBot="1" x14ac:dyDescent="0.3">
      <c r="A182" s="154" t="s">
        <v>216</v>
      </c>
      <c r="B182" s="283" t="s">
        <v>347</v>
      </c>
      <c r="C182" s="278">
        <v>307218</v>
      </c>
      <c r="D182" s="278">
        <v>105964</v>
      </c>
      <c r="E182" s="158">
        <f t="shared" si="33"/>
        <v>34.491468598845124</v>
      </c>
      <c r="F182" s="159">
        <f t="shared" si="30"/>
        <v>-201254</v>
      </c>
    </row>
    <row r="183" spans="1:6" ht="28.5" customHeight="1" thickBot="1" x14ac:dyDescent="0.3">
      <c r="A183" s="134" t="s">
        <v>348</v>
      </c>
      <c r="B183" s="275" t="s">
        <v>349</v>
      </c>
      <c r="C183" s="272">
        <f>C184+C185</f>
        <v>48355.5</v>
      </c>
      <c r="D183" s="272">
        <f t="shared" ref="D183" si="36">D184+D185</f>
        <v>16148</v>
      </c>
      <c r="E183" s="136">
        <f t="shared" si="33"/>
        <v>33.394339837247053</v>
      </c>
      <c r="F183" s="137">
        <f t="shared" si="30"/>
        <v>-32207.5</v>
      </c>
    </row>
    <row r="184" spans="1:6" ht="64.5" thickBot="1" x14ac:dyDescent="0.3">
      <c r="A184" s="291" t="s">
        <v>350</v>
      </c>
      <c r="B184" s="284" t="s">
        <v>351</v>
      </c>
      <c r="C184" s="285">
        <v>23357.9</v>
      </c>
      <c r="D184" s="285">
        <v>7816</v>
      </c>
      <c r="E184" s="177">
        <f t="shared" si="33"/>
        <v>33.461912243823292</v>
      </c>
      <c r="F184" s="178">
        <f t="shared" si="30"/>
        <v>-15541.900000000001</v>
      </c>
    </row>
    <row r="185" spans="1:6" ht="26.25" thickBot="1" x14ac:dyDescent="0.3">
      <c r="A185" s="292" t="s">
        <v>352</v>
      </c>
      <c r="B185" s="280" t="s">
        <v>462</v>
      </c>
      <c r="C185" s="272">
        <f>SUM(C186:C187)</f>
        <v>24997.599999999999</v>
      </c>
      <c r="D185" s="272">
        <f>SUM(D186:D187)</f>
        <v>8332</v>
      </c>
      <c r="E185" s="136">
        <f t="shared" si="33"/>
        <v>33.331199795180339</v>
      </c>
      <c r="F185" s="137">
        <f t="shared" si="30"/>
        <v>-16665.599999999999</v>
      </c>
    </row>
    <row r="186" spans="1:6" ht="63.75" x14ac:dyDescent="0.25">
      <c r="A186" s="293" t="s">
        <v>353</v>
      </c>
      <c r="B186" s="276" t="s">
        <v>354</v>
      </c>
      <c r="C186" s="277">
        <v>24997.599999999999</v>
      </c>
      <c r="D186" s="277">
        <v>8332</v>
      </c>
      <c r="E186" s="146">
        <f t="shared" si="33"/>
        <v>33.331199795180339</v>
      </c>
      <c r="F186" s="147">
        <f t="shared" si="30"/>
        <v>-16665.599999999999</v>
      </c>
    </row>
    <row r="187" spans="1:6" ht="115.5" thickBot="1" x14ac:dyDescent="0.3">
      <c r="A187" s="294" t="s">
        <v>473</v>
      </c>
      <c r="B187" s="295" t="s">
        <v>474</v>
      </c>
      <c r="C187" s="279">
        <v>0</v>
      </c>
      <c r="D187" s="279">
        <v>0</v>
      </c>
      <c r="E187" s="152"/>
      <c r="F187" s="153">
        <f t="shared" si="30"/>
        <v>0</v>
      </c>
    </row>
    <row r="188" spans="1:6" ht="25.5" hidden="1" x14ac:dyDescent="0.25">
      <c r="A188" s="296" t="s">
        <v>355</v>
      </c>
      <c r="B188" s="297" t="s">
        <v>356</v>
      </c>
      <c r="C188" s="298">
        <f>SUM(C189)</f>
        <v>0</v>
      </c>
      <c r="D188" s="298">
        <f>SUM(D189)</f>
        <v>0</v>
      </c>
      <c r="E188" s="271">
        <v>0</v>
      </c>
      <c r="F188" s="299">
        <f t="shared" si="30"/>
        <v>0</v>
      </c>
    </row>
    <row r="189" spans="1:6" ht="25.5" hidden="1" x14ac:dyDescent="0.25">
      <c r="A189" s="148" t="s">
        <v>357</v>
      </c>
      <c r="B189" s="289" t="s">
        <v>356</v>
      </c>
      <c r="C189" s="300">
        <v>0</v>
      </c>
      <c r="D189" s="255">
        <v>0</v>
      </c>
      <c r="E189" s="152">
        <v>0</v>
      </c>
      <c r="F189" s="153">
        <f t="shared" si="30"/>
        <v>0</v>
      </c>
    </row>
    <row r="190" spans="1:6" ht="25.5" hidden="1" x14ac:dyDescent="0.25">
      <c r="A190" s="296" t="s">
        <v>358</v>
      </c>
      <c r="B190" s="297" t="s">
        <v>359</v>
      </c>
      <c r="C190" s="271">
        <f>SUM(C191)</f>
        <v>0</v>
      </c>
      <c r="D190" s="271">
        <f>SUM(D191)</f>
        <v>0</v>
      </c>
      <c r="E190" s="271">
        <v>0</v>
      </c>
      <c r="F190" s="299">
        <f t="shared" si="30"/>
        <v>0</v>
      </c>
    </row>
    <row r="191" spans="1:6" ht="38.25" hidden="1" x14ac:dyDescent="0.25">
      <c r="A191" s="154" t="s">
        <v>360</v>
      </c>
      <c r="B191" s="283" t="s">
        <v>361</v>
      </c>
      <c r="C191" s="301">
        <v>0</v>
      </c>
      <c r="D191" s="157">
        <v>0</v>
      </c>
      <c r="E191" s="158">
        <v>0</v>
      </c>
      <c r="F191" s="159">
        <f t="shared" si="30"/>
        <v>0</v>
      </c>
    </row>
    <row r="192" spans="1:6" ht="56.25" customHeight="1" thickBot="1" x14ac:dyDescent="0.3">
      <c r="A192" s="134" t="s">
        <v>271</v>
      </c>
      <c r="B192" s="160" t="s">
        <v>463</v>
      </c>
      <c r="C192" s="302">
        <f>SUM(C193:C194)</f>
        <v>0</v>
      </c>
      <c r="D192" s="171">
        <f>SUM(D193:D194)</f>
        <v>-14892.26</v>
      </c>
      <c r="E192" s="136">
        <v>0</v>
      </c>
      <c r="F192" s="137">
        <f t="shared" si="30"/>
        <v>-14892.26</v>
      </c>
    </row>
    <row r="193" spans="1:6" ht="56.25" customHeight="1" x14ac:dyDescent="0.25">
      <c r="A193" s="142" t="s">
        <v>273</v>
      </c>
      <c r="B193" s="143" t="s">
        <v>272</v>
      </c>
      <c r="C193" s="303">
        <v>0</v>
      </c>
      <c r="D193" s="145">
        <v>-896.42</v>
      </c>
      <c r="E193" s="146">
        <v>0</v>
      </c>
      <c r="F193" s="147">
        <f t="shared" si="30"/>
        <v>-896.42</v>
      </c>
    </row>
    <row r="194" spans="1:6" ht="56.25" customHeight="1" x14ac:dyDescent="0.25">
      <c r="A194" s="148" t="s">
        <v>274</v>
      </c>
      <c r="B194" s="149" t="s">
        <v>272</v>
      </c>
      <c r="C194" s="300">
        <v>0</v>
      </c>
      <c r="D194" s="151">
        <v>-13995.84</v>
      </c>
      <c r="E194" s="152">
        <v>0</v>
      </c>
      <c r="F194" s="153">
        <f t="shared" si="30"/>
        <v>-13995.84</v>
      </c>
    </row>
    <row r="195" spans="1:6" ht="58.5" customHeight="1" thickBot="1" x14ac:dyDescent="0.3">
      <c r="A195" s="154" t="s">
        <v>362</v>
      </c>
      <c r="B195" s="155" t="s">
        <v>272</v>
      </c>
      <c r="C195" s="157">
        <v>0</v>
      </c>
      <c r="D195" s="157">
        <v>0</v>
      </c>
      <c r="E195" s="158">
        <v>0</v>
      </c>
      <c r="F195" s="159">
        <f t="shared" si="30"/>
        <v>0</v>
      </c>
    </row>
    <row r="196" spans="1:6" ht="15.75" thickBot="1" x14ac:dyDescent="0.3">
      <c r="A196" s="134"/>
      <c r="B196" s="275" t="s">
        <v>61</v>
      </c>
      <c r="C196" s="171">
        <f>C4+C149</f>
        <v>1833671.1</v>
      </c>
      <c r="D196" s="171">
        <f>D4+D149</f>
        <v>451937.94000000006</v>
      </c>
      <c r="E196" s="136">
        <f t="shared" si="33"/>
        <v>24.64661956007269</v>
      </c>
      <c r="F196" s="137">
        <f t="shared" si="30"/>
        <v>-1381733.1600000001</v>
      </c>
    </row>
    <row r="197" spans="1:6" x14ac:dyDescent="0.25">
      <c r="A197" s="304"/>
      <c r="B197" s="305"/>
      <c r="C197" s="305"/>
      <c r="D197" s="305"/>
      <c r="E197" s="305"/>
      <c r="F197" s="305"/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J6" sqref="J6"/>
    </sheetView>
  </sheetViews>
  <sheetFormatPr defaultRowHeight="15" x14ac:dyDescent="0.2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 x14ac:dyDescent="0.35">
      <c r="A1" s="114" t="s">
        <v>69</v>
      </c>
      <c r="B1" s="114"/>
      <c r="C1" s="114"/>
      <c r="D1" s="114"/>
      <c r="E1" s="114"/>
      <c r="F1" s="114"/>
      <c r="G1" s="114"/>
      <c r="H1" s="114"/>
    </row>
    <row r="2" spans="1:19" ht="19.5" x14ac:dyDescent="0.35">
      <c r="A2" s="114" t="s">
        <v>475</v>
      </c>
      <c r="B2" s="114"/>
      <c r="C2" s="114"/>
      <c r="D2" s="114"/>
      <c r="E2" s="114"/>
      <c r="F2" s="114"/>
      <c r="G2" s="114"/>
      <c r="H2" s="114"/>
    </row>
    <row r="3" spans="1:19" ht="15.75" x14ac:dyDescent="0.25">
      <c r="A3" s="2"/>
      <c r="B3" s="2"/>
      <c r="C3" s="2"/>
      <c r="D3" s="2"/>
      <c r="E3" s="2"/>
      <c r="F3" s="115"/>
      <c r="G3" s="115"/>
      <c r="H3" s="115"/>
    </row>
    <row r="4" spans="1:19" s="3" customFormat="1" ht="110.25" customHeight="1" x14ac:dyDescent="0.2">
      <c r="A4" s="85" t="s">
        <v>70</v>
      </c>
      <c r="B4" s="85" t="s">
        <v>71</v>
      </c>
      <c r="C4" s="86" t="s">
        <v>363</v>
      </c>
      <c r="D4" s="85" t="s">
        <v>72</v>
      </c>
      <c r="E4" s="86" t="s">
        <v>191</v>
      </c>
      <c r="F4" s="86" t="s">
        <v>476</v>
      </c>
      <c r="G4" s="85" t="s">
        <v>73</v>
      </c>
      <c r="H4" s="87" t="s">
        <v>192</v>
      </c>
    </row>
    <row r="5" spans="1:19" s="3" customFormat="1" ht="15.75" x14ac:dyDescent="0.2">
      <c r="A5" s="85">
        <v>1</v>
      </c>
      <c r="B5" s="85">
        <v>2</v>
      </c>
      <c r="C5" s="86">
        <v>3</v>
      </c>
      <c r="D5" s="85"/>
      <c r="E5" s="86">
        <v>4</v>
      </c>
      <c r="F5" s="86">
        <v>5</v>
      </c>
      <c r="G5" s="85"/>
      <c r="H5" s="87">
        <v>6</v>
      </c>
    </row>
    <row r="6" spans="1:19" ht="15.75" x14ac:dyDescent="0.25">
      <c r="A6" s="4">
        <v>100</v>
      </c>
      <c r="B6" s="5" t="s">
        <v>74</v>
      </c>
      <c r="C6" s="89">
        <f>SUM(C7:C14)</f>
        <v>137039.00000000003</v>
      </c>
      <c r="D6" s="89"/>
      <c r="E6" s="89">
        <f>SUM(E7:E14)</f>
        <v>129186.44000000002</v>
      </c>
      <c r="F6" s="89">
        <f>SUM(F7:F14)</f>
        <v>34272.29</v>
      </c>
      <c r="G6" s="57"/>
      <c r="H6" s="107">
        <f>F6/E6*100</f>
        <v>26.529324594748488</v>
      </c>
    </row>
    <row r="7" spans="1:19" s="9" customFormat="1" ht="31.5" x14ac:dyDescent="0.25">
      <c r="A7" s="7">
        <v>102</v>
      </c>
      <c r="B7" s="8" t="s">
        <v>75</v>
      </c>
      <c r="C7" s="90">
        <v>2421.4899999999998</v>
      </c>
      <c r="D7" s="90"/>
      <c r="E7" s="90">
        <v>2421.4899999999998</v>
      </c>
      <c r="F7" s="90">
        <v>851.96</v>
      </c>
      <c r="G7" s="108"/>
      <c r="H7" s="98">
        <f>F7/E7*100</f>
        <v>35.183296234962775</v>
      </c>
    </row>
    <row r="8" spans="1:19" ht="47.25" x14ac:dyDescent="0.25">
      <c r="A8" s="10">
        <v>103</v>
      </c>
      <c r="B8" s="8" t="s">
        <v>76</v>
      </c>
      <c r="C8" s="91">
        <v>4307.37</v>
      </c>
      <c r="D8" s="91"/>
      <c r="E8" s="91">
        <v>4307.37</v>
      </c>
      <c r="F8" s="91">
        <v>1229.1600000000001</v>
      </c>
      <c r="G8" s="55"/>
      <c r="H8" s="98">
        <f>F8/E8*100</f>
        <v>28.536206548311384</v>
      </c>
      <c r="L8" s="11"/>
      <c r="M8" s="11"/>
      <c r="N8" s="12"/>
      <c r="O8" s="11"/>
      <c r="P8" s="11"/>
      <c r="Q8" s="11"/>
      <c r="R8" s="11"/>
      <c r="S8" s="13"/>
    </row>
    <row r="9" spans="1:19" ht="63" x14ac:dyDescent="0.25">
      <c r="A9" s="10">
        <v>104</v>
      </c>
      <c r="B9" s="8" t="s">
        <v>77</v>
      </c>
      <c r="C9" s="91">
        <v>84456.24</v>
      </c>
      <c r="D9" s="91"/>
      <c r="E9" s="91">
        <v>84456.24</v>
      </c>
      <c r="F9" s="91">
        <v>25368.14</v>
      </c>
      <c r="G9" s="55"/>
      <c r="H9" s="98">
        <f t="shared" ref="H9:H61" si="0">F9/E9*100</f>
        <v>30.03702272324697</v>
      </c>
      <c r="L9" s="14"/>
      <c r="M9" s="15"/>
      <c r="N9" s="16"/>
      <c r="O9" s="17"/>
      <c r="P9" s="18"/>
      <c r="Q9" s="17"/>
      <c r="R9" s="18"/>
      <c r="S9" s="13"/>
    </row>
    <row r="10" spans="1:19" ht="15.75" x14ac:dyDescent="0.25">
      <c r="A10" s="10">
        <v>105</v>
      </c>
      <c r="B10" s="8" t="s">
        <v>78</v>
      </c>
      <c r="C10" s="91">
        <v>89.3</v>
      </c>
      <c r="D10" s="91"/>
      <c r="E10" s="91">
        <v>89.3</v>
      </c>
      <c r="F10" s="91">
        <v>0</v>
      </c>
      <c r="G10" s="55"/>
      <c r="H10" s="98">
        <f t="shared" si="0"/>
        <v>0</v>
      </c>
      <c r="L10" s="19"/>
      <c r="M10" s="20"/>
      <c r="N10" s="21"/>
      <c r="O10" s="22"/>
      <c r="P10" s="22"/>
      <c r="Q10" s="22"/>
      <c r="R10" s="23"/>
      <c r="S10" s="13"/>
    </row>
    <row r="11" spans="1:19" ht="47.25" x14ac:dyDescent="0.25">
      <c r="A11" s="10">
        <v>106</v>
      </c>
      <c r="B11" s="8" t="s">
        <v>79</v>
      </c>
      <c r="C11" s="91">
        <v>21635.4</v>
      </c>
      <c r="D11" s="91"/>
      <c r="E11" s="91">
        <v>21635.4</v>
      </c>
      <c r="F11" s="91">
        <v>6516.95</v>
      </c>
      <c r="G11" s="55"/>
      <c r="H11" s="98">
        <f t="shared" si="0"/>
        <v>30.121698697505011</v>
      </c>
      <c r="L11" s="24"/>
      <c r="M11" s="20"/>
      <c r="N11" s="25"/>
      <c r="O11" s="26"/>
      <c r="P11" s="26"/>
      <c r="Q11" s="26"/>
      <c r="R11" s="23"/>
      <c r="S11" s="13"/>
    </row>
    <row r="12" spans="1:19" ht="15.75" x14ac:dyDescent="0.25">
      <c r="A12" s="10">
        <v>107</v>
      </c>
      <c r="B12" s="8" t="s">
        <v>80</v>
      </c>
      <c r="C12" s="91">
        <v>0</v>
      </c>
      <c r="D12" s="91"/>
      <c r="E12" s="91">
        <v>0</v>
      </c>
      <c r="F12" s="91">
        <v>0</v>
      </c>
      <c r="G12" s="55"/>
      <c r="H12" s="98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 x14ac:dyDescent="0.25">
      <c r="A13" s="10">
        <v>111</v>
      </c>
      <c r="B13" s="8" t="s">
        <v>81</v>
      </c>
      <c r="C13" s="91">
        <v>12000</v>
      </c>
      <c r="D13" s="91"/>
      <c r="E13" s="91">
        <v>4147.4399999999996</v>
      </c>
      <c r="F13" s="91">
        <v>0</v>
      </c>
      <c r="G13" s="55"/>
      <c r="H13" s="98">
        <v>39.1</v>
      </c>
      <c r="J13" s="102"/>
      <c r="L13" s="24"/>
      <c r="M13" s="20"/>
      <c r="N13" s="25"/>
      <c r="O13" s="26"/>
      <c r="P13" s="26"/>
      <c r="Q13" s="26"/>
      <c r="R13" s="23"/>
      <c r="S13" s="13"/>
    </row>
    <row r="14" spans="1:19" ht="15.75" x14ac:dyDescent="0.25">
      <c r="A14" s="10">
        <v>113</v>
      </c>
      <c r="B14" s="8" t="s">
        <v>82</v>
      </c>
      <c r="C14" s="91">
        <v>12129.2</v>
      </c>
      <c r="D14" s="91"/>
      <c r="E14" s="91">
        <v>12129.2</v>
      </c>
      <c r="F14" s="91">
        <v>306.08</v>
      </c>
      <c r="G14" s="55"/>
      <c r="H14" s="98">
        <f t="shared" si="0"/>
        <v>2.5234970154668073</v>
      </c>
      <c r="L14" s="24"/>
      <c r="M14" s="20"/>
      <c r="N14" s="25"/>
      <c r="O14" s="26"/>
      <c r="P14" s="23"/>
      <c r="Q14" s="26"/>
      <c r="R14" s="23"/>
      <c r="S14" s="13"/>
    </row>
    <row r="15" spans="1:19" ht="31.5" x14ac:dyDescent="0.25">
      <c r="A15" s="27">
        <v>300</v>
      </c>
      <c r="B15" s="28" t="s">
        <v>83</v>
      </c>
      <c r="C15" s="92">
        <f>SUM(C16:C19)</f>
        <v>10796.769999999999</v>
      </c>
      <c r="D15" s="92"/>
      <c r="E15" s="92">
        <f>SUM(E16:E19)</f>
        <v>11017.39</v>
      </c>
      <c r="F15" s="92">
        <f>SUM(F16:F19)</f>
        <v>3240.53</v>
      </c>
      <c r="G15" s="109"/>
      <c r="H15" s="110">
        <f t="shared" si="0"/>
        <v>29.412864571373078</v>
      </c>
      <c r="J15" s="102"/>
      <c r="L15" s="24"/>
      <c r="M15" s="20"/>
      <c r="N15" s="25"/>
      <c r="O15" s="26"/>
      <c r="P15" s="26"/>
      <c r="Q15" s="26"/>
      <c r="R15" s="23"/>
      <c r="S15" s="13"/>
    </row>
    <row r="16" spans="1:19" ht="15.75" x14ac:dyDescent="0.25">
      <c r="A16" s="10">
        <v>302</v>
      </c>
      <c r="B16" s="8" t="s">
        <v>84</v>
      </c>
      <c r="C16" s="91">
        <v>0</v>
      </c>
      <c r="D16" s="91"/>
      <c r="E16" s="91">
        <v>0</v>
      </c>
      <c r="F16" s="91">
        <v>0</v>
      </c>
      <c r="G16" s="55"/>
      <c r="H16" s="98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 x14ac:dyDescent="0.25">
      <c r="A17" s="10">
        <v>309</v>
      </c>
      <c r="B17" s="8" t="s">
        <v>85</v>
      </c>
      <c r="C17" s="91">
        <v>500</v>
      </c>
      <c r="D17" s="91"/>
      <c r="E17" s="91">
        <v>500</v>
      </c>
      <c r="F17" s="91">
        <v>365.9</v>
      </c>
      <c r="G17" s="55"/>
      <c r="H17" s="98">
        <f t="shared" si="0"/>
        <v>73.180000000000007</v>
      </c>
      <c r="L17" s="24"/>
      <c r="M17" s="20"/>
      <c r="N17" s="25"/>
      <c r="O17" s="26"/>
      <c r="P17" s="23"/>
      <c r="Q17" s="26"/>
      <c r="R17" s="23"/>
      <c r="S17" s="13"/>
    </row>
    <row r="18" spans="1:19" ht="15.75" x14ac:dyDescent="0.25">
      <c r="A18" s="10">
        <v>310</v>
      </c>
      <c r="B18" s="8" t="s">
        <v>86</v>
      </c>
      <c r="C18" s="91">
        <v>8918.2199999999993</v>
      </c>
      <c r="D18" s="91"/>
      <c r="E18" s="91">
        <v>9138.84</v>
      </c>
      <c r="F18" s="91">
        <v>2359.63</v>
      </c>
      <c r="G18" s="55"/>
      <c r="H18" s="98">
        <f t="shared" si="0"/>
        <v>25.819797698613829</v>
      </c>
      <c r="L18" s="29"/>
      <c r="M18" s="30"/>
      <c r="N18" s="31"/>
      <c r="O18" s="32"/>
      <c r="P18" s="32"/>
      <c r="Q18" s="32"/>
      <c r="R18" s="23"/>
      <c r="S18" s="13"/>
    </row>
    <row r="19" spans="1:19" ht="31.5" x14ac:dyDescent="0.25">
      <c r="A19" s="10">
        <v>314</v>
      </c>
      <c r="B19" s="8" t="s">
        <v>87</v>
      </c>
      <c r="C19" s="91">
        <v>1378.55</v>
      </c>
      <c r="D19" s="91"/>
      <c r="E19" s="91">
        <v>1378.55</v>
      </c>
      <c r="F19" s="91">
        <v>515</v>
      </c>
      <c r="G19" s="55"/>
      <c r="H19" s="98">
        <f t="shared" si="0"/>
        <v>37.358093649124079</v>
      </c>
      <c r="L19" s="24"/>
      <c r="M19" s="20"/>
      <c r="N19" s="33"/>
      <c r="O19" s="26"/>
      <c r="P19" s="26"/>
      <c r="Q19" s="26"/>
      <c r="R19" s="23"/>
      <c r="S19" s="13"/>
    </row>
    <row r="20" spans="1:19" ht="15.75" x14ac:dyDescent="0.25">
      <c r="A20" s="34">
        <v>400</v>
      </c>
      <c r="B20" s="5" t="s">
        <v>88</v>
      </c>
      <c r="C20" s="89">
        <f>SUM(C21:C26)</f>
        <v>91957.639999999985</v>
      </c>
      <c r="D20" s="89"/>
      <c r="E20" s="89">
        <f>SUM(E21:E26)</f>
        <v>91957.639999999985</v>
      </c>
      <c r="F20" s="89">
        <f>SUM(F21:F26)</f>
        <v>6634.12</v>
      </c>
      <c r="G20" s="57"/>
      <c r="H20" s="107">
        <f t="shared" si="0"/>
        <v>7.2143217246549627</v>
      </c>
      <c r="L20" s="24"/>
      <c r="M20" s="20"/>
      <c r="N20" s="33"/>
      <c r="O20" s="26"/>
      <c r="P20" s="26"/>
      <c r="Q20" s="26"/>
      <c r="R20" s="23"/>
      <c r="S20" s="13"/>
    </row>
    <row r="21" spans="1:19" ht="15.75" x14ac:dyDescent="0.25">
      <c r="A21" s="10">
        <v>405</v>
      </c>
      <c r="B21" s="8" t="s">
        <v>89</v>
      </c>
      <c r="C21" s="91">
        <v>994.2</v>
      </c>
      <c r="D21" s="91"/>
      <c r="E21" s="91">
        <v>994.2</v>
      </c>
      <c r="F21" s="91">
        <v>17.850000000000001</v>
      </c>
      <c r="G21" s="55"/>
      <c r="H21" s="98">
        <f t="shared" si="0"/>
        <v>1.7954133977066991</v>
      </c>
      <c r="L21" s="24"/>
      <c r="M21" s="20"/>
      <c r="N21" s="33"/>
      <c r="O21" s="26"/>
      <c r="P21" s="26"/>
      <c r="Q21" s="26"/>
      <c r="R21" s="23"/>
      <c r="S21" s="13"/>
    </row>
    <row r="22" spans="1:19" ht="15.75" x14ac:dyDescent="0.25">
      <c r="A22" s="10">
        <v>406</v>
      </c>
      <c r="B22" s="8" t="s">
        <v>90</v>
      </c>
      <c r="C22" s="91">
        <v>1798.12</v>
      </c>
      <c r="D22" s="91"/>
      <c r="E22" s="91">
        <v>1798.12</v>
      </c>
      <c r="F22" s="91">
        <v>846.7</v>
      </c>
      <c r="G22" s="55"/>
      <c r="H22" s="98">
        <f t="shared" si="0"/>
        <v>47.088069761751164</v>
      </c>
      <c r="L22" s="24"/>
      <c r="M22" s="20"/>
      <c r="N22" s="33"/>
      <c r="O22" s="26"/>
      <c r="P22" s="26"/>
      <c r="Q22" s="26"/>
      <c r="R22" s="23"/>
      <c r="S22" s="13"/>
    </row>
    <row r="23" spans="1:19" ht="15.75" x14ac:dyDescent="0.25">
      <c r="A23" s="10">
        <v>408</v>
      </c>
      <c r="B23" s="35" t="s">
        <v>91</v>
      </c>
      <c r="C23" s="91">
        <v>660</v>
      </c>
      <c r="D23" s="91"/>
      <c r="E23" s="91">
        <v>660</v>
      </c>
      <c r="F23" s="91">
        <v>34.200000000000003</v>
      </c>
      <c r="G23" s="55"/>
      <c r="H23" s="98">
        <f t="shared" si="0"/>
        <v>5.1818181818181825</v>
      </c>
      <c r="L23" s="36"/>
      <c r="M23" s="15"/>
      <c r="N23" s="37"/>
      <c r="O23" s="17"/>
      <c r="P23" s="16"/>
      <c r="Q23" s="17"/>
      <c r="R23" s="23"/>
      <c r="S23" s="13"/>
    </row>
    <row r="24" spans="1:19" ht="15.75" x14ac:dyDescent="0.25">
      <c r="A24" s="10">
        <v>409</v>
      </c>
      <c r="B24" s="38" t="s">
        <v>92</v>
      </c>
      <c r="C24" s="91">
        <v>79776.789999999994</v>
      </c>
      <c r="D24" s="91"/>
      <c r="E24" s="91">
        <v>79776.789999999994</v>
      </c>
      <c r="F24" s="91">
        <v>5300</v>
      </c>
      <c r="G24" s="55"/>
      <c r="H24" s="98">
        <f t="shared" si="0"/>
        <v>6.6435362967098577</v>
      </c>
      <c r="L24" s="24"/>
      <c r="M24" s="20"/>
      <c r="N24" s="33"/>
      <c r="O24" s="26"/>
      <c r="P24" s="26"/>
      <c r="Q24" s="26"/>
      <c r="R24" s="23"/>
      <c r="S24" s="13"/>
    </row>
    <row r="25" spans="1:19" ht="15.75" x14ac:dyDescent="0.25">
      <c r="A25" s="10">
        <v>410</v>
      </c>
      <c r="B25" s="38" t="s">
        <v>93</v>
      </c>
      <c r="C25" s="91">
        <v>816.74</v>
      </c>
      <c r="D25" s="91"/>
      <c r="E25" s="91">
        <v>816.74</v>
      </c>
      <c r="F25" s="91">
        <v>0</v>
      </c>
      <c r="G25" s="55"/>
      <c r="H25" s="98">
        <f t="shared" si="0"/>
        <v>0</v>
      </c>
      <c r="L25" s="24"/>
      <c r="M25" s="20"/>
      <c r="N25" s="33"/>
      <c r="O25" s="26"/>
      <c r="P25" s="26"/>
      <c r="Q25" s="26"/>
      <c r="R25" s="23"/>
      <c r="S25" s="13"/>
    </row>
    <row r="26" spans="1:19" ht="31.5" x14ac:dyDescent="0.25">
      <c r="A26" s="10">
        <v>412</v>
      </c>
      <c r="B26" s="35" t="s">
        <v>94</v>
      </c>
      <c r="C26" s="91">
        <v>7911.79</v>
      </c>
      <c r="D26" s="91"/>
      <c r="E26" s="91">
        <v>7911.79</v>
      </c>
      <c r="F26" s="91">
        <v>435.37</v>
      </c>
      <c r="G26" s="55"/>
      <c r="H26" s="98">
        <f t="shared" si="0"/>
        <v>5.502800251270572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 x14ac:dyDescent="0.25">
      <c r="A27" s="4">
        <v>500</v>
      </c>
      <c r="B27" s="5" t="s">
        <v>95</v>
      </c>
      <c r="C27" s="89">
        <f>SUM(C28:C31)</f>
        <v>365638.49000000005</v>
      </c>
      <c r="D27" s="89"/>
      <c r="E27" s="89">
        <f>SUM(E28:E31)</f>
        <v>373270.43</v>
      </c>
      <c r="F27" s="89">
        <f>SUM(F28:F31)</f>
        <v>25649.33</v>
      </c>
      <c r="G27" s="57"/>
      <c r="H27" s="107">
        <f t="shared" si="0"/>
        <v>6.8715140387627285</v>
      </c>
      <c r="J27" s="103" t="s">
        <v>63</v>
      </c>
      <c r="L27" s="24"/>
      <c r="M27" s="41"/>
      <c r="N27" s="33"/>
      <c r="O27" s="26"/>
      <c r="P27" s="23"/>
      <c r="Q27" s="26"/>
      <c r="R27" s="23"/>
      <c r="S27" s="42"/>
    </row>
    <row r="28" spans="1:19" ht="15.75" x14ac:dyDescent="0.25">
      <c r="A28" s="10">
        <v>501</v>
      </c>
      <c r="B28" s="35" t="s">
        <v>96</v>
      </c>
      <c r="C28" s="91">
        <v>165426.1</v>
      </c>
      <c r="D28" s="91"/>
      <c r="E28" s="91">
        <v>165426.1</v>
      </c>
      <c r="F28" s="91">
        <v>4443.6400000000003</v>
      </c>
      <c r="G28" s="55"/>
      <c r="H28" s="98">
        <f t="shared" si="0"/>
        <v>2.6861782995549071</v>
      </c>
      <c r="L28" s="24"/>
      <c r="M28" s="41"/>
      <c r="N28" s="33"/>
      <c r="O28" s="26"/>
      <c r="P28" s="26"/>
      <c r="Q28" s="26"/>
      <c r="R28" s="23"/>
      <c r="S28" s="13"/>
    </row>
    <row r="29" spans="1:19" ht="15.75" x14ac:dyDescent="0.25">
      <c r="A29" s="10">
        <v>502</v>
      </c>
      <c r="B29" s="35" t="s">
        <v>97</v>
      </c>
      <c r="C29" s="91">
        <v>126347.43</v>
      </c>
      <c r="D29" s="91"/>
      <c r="E29" s="91">
        <v>133979.37</v>
      </c>
      <c r="F29" s="91">
        <v>8859.0400000000009</v>
      </c>
      <c r="G29" s="55"/>
      <c r="H29" s="98">
        <f t="shared" si="0"/>
        <v>6.6122418697744294</v>
      </c>
      <c r="J29" s="102"/>
      <c r="L29" s="24"/>
      <c r="M29" s="39"/>
      <c r="N29" s="33"/>
      <c r="O29" s="26"/>
      <c r="P29" s="23"/>
      <c r="Q29" s="26"/>
      <c r="R29" s="23"/>
      <c r="S29" s="13"/>
    </row>
    <row r="30" spans="1:19" ht="15.75" x14ac:dyDescent="0.25">
      <c r="A30" s="10">
        <v>503</v>
      </c>
      <c r="B30" s="35" t="s">
        <v>98</v>
      </c>
      <c r="C30" s="91">
        <v>61659.33</v>
      </c>
      <c r="D30" s="91"/>
      <c r="E30" s="91">
        <v>61659.33</v>
      </c>
      <c r="F30" s="91">
        <v>9969</v>
      </c>
      <c r="G30" s="55"/>
      <c r="H30" s="98">
        <f t="shared" si="0"/>
        <v>16.167869485445269</v>
      </c>
      <c r="L30" s="14"/>
      <c r="M30" s="15"/>
      <c r="N30" s="16"/>
      <c r="O30" s="17"/>
      <c r="P30" s="18"/>
      <c r="Q30" s="17"/>
      <c r="R30" s="23"/>
      <c r="S30" s="13"/>
    </row>
    <row r="31" spans="1:19" ht="31.5" x14ac:dyDescent="0.25">
      <c r="A31" s="10">
        <v>505</v>
      </c>
      <c r="B31" s="35" t="s">
        <v>99</v>
      </c>
      <c r="C31" s="91">
        <v>12205.63</v>
      </c>
      <c r="D31" s="91"/>
      <c r="E31" s="91">
        <v>12205.63</v>
      </c>
      <c r="F31" s="91">
        <v>2377.65</v>
      </c>
      <c r="G31" s="55"/>
      <c r="H31" s="98">
        <f t="shared" si="0"/>
        <v>19.479944910668276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 x14ac:dyDescent="0.25">
      <c r="A32" s="4">
        <v>600</v>
      </c>
      <c r="B32" s="5" t="s">
        <v>100</v>
      </c>
      <c r="C32" s="89">
        <f>SUM(C33:C35)</f>
        <v>1297.8</v>
      </c>
      <c r="D32" s="89">
        <f>SUM(D35)</f>
        <v>0</v>
      </c>
      <c r="E32" s="89">
        <f>SUM(E33:E35)</f>
        <v>1297.8</v>
      </c>
      <c r="F32" s="89">
        <f>SUM(F33:F35)</f>
        <v>135.5</v>
      </c>
      <c r="G32" s="57"/>
      <c r="H32" s="107">
        <f t="shared" si="0"/>
        <v>10.440745877639083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 x14ac:dyDescent="0.25">
      <c r="A33" s="43">
        <v>602</v>
      </c>
      <c r="B33" s="35" t="s">
        <v>101</v>
      </c>
      <c r="C33" s="91">
        <v>90.07</v>
      </c>
      <c r="D33" s="91"/>
      <c r="E33" s="91">
        <v>90.07</v>
      </c>
      <c r="F33" s="91">
        <v>0</v>
      </c>
      <c r="G33" s="55"/>
      <c r="H33" s="98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 x14ac:dyDescent="0.25">
      <c r="A34" s="43">
        <v>603</v>
      </c>
      <c r="B34" s="35" t="s">
        <v>102</v>
      </c>
      <c r="C34" s="91">
        <v>695</v>
      </c>
      <c r="D34" s="91"/>
      <c r="E34" s="91">
        <v>695</v>
      </c>
      <c r="F34" s="91">
        <v>5.5</v>
      </c>
      <c r="G34" s="55"/>
      <c r="H34" s="98">
        <f t="shared" si="0"/>
        <v>0.79136690647482011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 x14ac:dyDescent="0.25">
      <c r="A35" s="43">
        <v>605</v>
      </c>
      <c r="B35" s="35" t="s">
        <v>103</v>
      </c>
      <c r="C35" s="91">
        <v>512.73</v>
      </c>
      <c r="D35" s="91"/>
      <c r="E35" s="91">
        <v>512.73</v>
      </c>
      <c r="F35" s="91">
        <v>130</v>
      </c>
      <c r="G35" s="55"/>
      <c r="H35" s="98">
        <f t="shared" si="0"/>
        <v>25.354475064848948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75" x14ac:dyDescent="0.25">
      <c r="A36" s="4">
        <v>700</v>
      </c>
      <c r="B36" s="5" t="s">
        <v>104</v>
      </c>
      <c r="C36" s="89">
        <f>SUM(C37:C41)</f>
        <v>1143403.18</v>
      </c>
      <c r="D36" s="89"/>
      <c r="E36" s="89">
        <f>SUM(E37:E41)</f>
        <v>1143403.18</v>
      </c>
      <c r="F36" s="89">
        <f>SUM(F37:F41)</f>
        <v>371947.62</v>
      </c>
      <c r="G36" s="57"/>
      <c r="H36" s="107">
        <f t="shared" si="0"/>
        <v>32.529874545215101</v>
      </c>
      <c r="J36" s="103" t="s">
        <v>63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 x14ac:dyDescent="0.25">
      <c r="A37" s="44">
        <v>701</v>
      </c>
      <c r="B37" s="35" t="s">
        <v>105</v>
      </c>
      <c r="C37" s="91">
        <v>363527.66</v>
      </c>
      <c r="D37" s="91"/>
      <c r="E37" s="91">
        <v>363527.66</v>
      </c>
      <c r="F37" s="91">
        <v>121984.88</v>
      </c>
      <c r="G37" s="55"/>
      <c r="H37" s="98">
        <f t="shared" si="0"/>
        <v>33.555873024902702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 x14ac:dyDescent="0.25">
      <c r="A38" s="44">
        <v>702</v>
      </c>
      <c r="B38" s="35" t="s">
        <v>106</v>
      </c>
      <c r="C38" s="91">
        <v>542874.31000000006</v>
      </c>
      <c r="D38" s="91"/>
      <c r="E38" s="91">
        <v>542874.31000000006</v>
      </c>
      <c r="F38" s="91">
        <v>181052.36</v>
      </c>
      <c r="G38" s="55"/>
      <c r="H38" s="98">
        <f t="shared" si="0"/>
        <v>33.350695854441881</v>
      </c>
      <c r="J38" s="103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 x14ac:dyDescent="0.25">
      <c r="A39" s="44">
        <v>703</v>
      </c>
      <c r="B39" s="35" t="s">
        <v>193</v>
      </c>
      <c r="C39" s="91">
        <v>166288.5</v>
      </c>
      <c r="D39" s="91"/>
      <c r="E39" s="91">
        <v>166288.5</v>
      </c>
      <c r="F39" s="91">
        <v>54719.3</v>
      </c>
      <c r="G39" s="55"/>
      <c r="H39" s="98">
        <f t="shared" si="0"/>
        <v>32.906244268244649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 x14ac:dyDescent="0.25">
      <c r="A40" s="44">
        <v>707</v>
      </c>
      <c r="B40" s="35" t="s">
        <v>107</v>
      </c>
      <c r="C40" s="91">
        <v>33823.980000000003</v>
      </c>
      <c r="D40" s="91"/>
      <c r="E40" s="91">
        <v>33823.980000000003</v>
      </c>
      <c r="F40" s="91">
        <v>2925.5</v>
      </c>
      <c r="G40" s="55"/>
      <c r="H40" s="98">
        <f t="shared" si="0"/>
        <v>8.649189125584865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 x14ac:dyDescent="0.25">
      <c r="A41" s="44">
        <v>709</v>
      </c>
      <c r="B41" s="35" t="s">
        <v>108</v>
      </c>
      <c r="C41" s="91">
        <v>36888.730000000003</v>
      </c>
      <c r="D41" s="91"/>
      <c r="E41" s="91">
        <v>36888.730000000003</v>
      </c>
      <c r="F41" s="91">
        <v>11265.58</v>
      </c>
      <c r="G41" s="55"/>
      <c r="H41" s="98">
        <f t="shared" si="0"/>
        <v>30.539354431556738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 x14ac:dyDescent="0.25">
      <c r="A42" s="34">
        <v>800</v>
      </c>
      <c r="B42" s="5" t="s">
        <v>109</v>
      </c>
      <c r="C42" s="89">
        <f>SUM(C43:C44)</f>
        <v>103721.87999999999</v>
      </c>
      <c r="D42" s="89"/>
      <c r="E42" s="89">
        <f>SUM(E43:E44)</f>
        <v>103721.87999999999</v>
      </c>
      <c r="F42" s="89">
        <f>SUM(F43:F44)</f>
        <v>32438.269999999997</v>
      </c>
      <c r="G42" s="57"/>
      <c r="H42" s="107">
        <f t="shared" si="0"/>
        <v>31.274278869607841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 x14ac:dyDescent="0.25">
      <c r="A43" s="44">
        <v>801</v>
      </c>
      <c r="B43" s="35" t="s">
        <v>110</v>
      </c>
      <c r="C43" s="91">
        <v>78369.87</v>
      </c>
      <c r="D43" s="91"/>
      <c r="E43" s="91">
        <v>78369.87</v>
      </c>
      <c r="F43" s="91">
        <v>24201.119999999999</v>
      </c>
      <c r="G43" s="55"/>
      <c r="H43" s="98">
        <f t="shared" si="0"/>
        <v>30.880643288039138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 x14ac:dyDescent="0.25">
      <c r="A44" s="44">
        <v>804</v>
      </c>
      <c r="B44" s="35" t="s">
        <v>111</v>
      </c>
      <c r="C44" s="91">
        <v>25352.01</v>
      </c>
      <c r="D44" s="91"/>
      <c r="E44" s="91">
        <v>25352.01</v>
      </c>
      <c r="F44" s="91">
        <v>8237.15</v>
      </c>
      <c r="G44" s="55"/>
      <c r="H44" s="98">
        <f t="shared" si="0"/>
        <v>32.491112144559743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 x14ac:dyDescent="0.25">
      <c r="A45" s="47">
        <v>900</v>
      </c>
      <c r="B45" s="5" t="s">
        <v>112</v>
      </c>
      <c r="C45" s="89">
        <f>SUM(C46:C46)</f>
        <v>338.21</v>
      </c>
      <c r="D45" s="89"/>
      <c r="E45" s="89">
        <f>SUM(E46:E46)</f>
        <v>338.21</v>
      </c>
      <c r="F45" s="89">
        <f>SUM(F46:F46)</f>
        <v>0</v>
      </c>
      <c r="G45" s="57"/>
      <c r="H45" s="98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 x14ac:dyDescent="0.25">
      <c r="A46" s="44">
        <v>909</v>
      </c>
      <c r="B46" s="35" t="s">
        <v>113</v>
      </c>
      <c r="C46" s="91">
        <v>338.21</v>
      </c>
      <c r="D46" s="91"/>
      <c r="E46" s="91">
        <v>338.21</v>
      </c>
      <c r="F46" s="91">
        <v>0</v>
      </c>
      <c r="G46" s="55"/>
      <c r="H46" s="98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 x14ac:dyDescent="0.25">
      <c r="A47" s="48">
        <v>1000</v>
      </c>
      <c r="B47" s="5" t="s">
        <v>114</v>
      </c>
      <c r="C47" s="89">
        <f>SUM(C48:C52)</f>
        <v>132108.21000000002</v>
      </c>
      <c r="D47" s="89"/>
      <c r="E47" s="89">
        <f>SUM(E48:E52)</f>
        <v>132409.31</v>
      </c>
      <c r="F47" s="89">
        <f>SUM(F48:F52)</f>
        <v>58197.01</v>
      </c>
      <c r="G47" s="57"/>
      <c r="H47" s="107">
        <f t="shared" si="0"/>
        <v>43.952355011894554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 x14ac:dyDescent="0.25">
      <c r="A48" s="49">
        <v>1001</v>
      </c>
      <c r="B48" s="35" t="s">
        <v>115</v>
      </c>
      <c r="C48" s="91">
        <v>11413.16</v>
      </c>
      <c r="D48" s="91"/>
      <c r="E48" s="91">
        <v>11413.16</v>
      </c>
      <c r="F48" s="91">
        <v>3473.54</v>
      </c>
      <c r="G48" s="55"/>
      <c r="H48" s="98">
        <f t="shared" si="0"/>
        <v>30.434515944751499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 x14ac:dyDescent="0.25">
      <c r="A49" s="49">
        <v>1002</v>
      </c>
      <c r="B49" s="35" t="s">
        <v>116</v>
      </c>
      <c r="C49" s="91">
        <v>3404.67</v>
      </c>
      <c r="D49" s="91"/>
      <c r="E49" s="91">
        <v>3404.67</v>
      </c>
      <c r="F49" s="91">
        <v>1350</v>
      </c>
      <c r="G49" s="55"/>
      <c r="H49" s="98">
        <f t="shared" si="0"/>
        <v>39.651419961405949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 x14ac:dyDescent="0.25">
      <c r="A50" s="49">
        <v>1003</v>
      </c>
      <c r="B50" s="35" t="s">
        <v>117</v>
      </c>
      <c r="C50" s="91">
        <v>111165.16</v>
      </c>
      <c r="D50" s="91"/>
      <c r="E50" s="91">
        <v>111466.26</v>
      </c>
      <c r="F50" s="91">
        <v>51806.68</v>
      </c>
      <c r="G50" s="55"/>
      <c r="H50" s="98">
        <f t="shared" si="0"/>
        <v>46.477454253870185</v>
      </c>
      <c r="J50" s="106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 x14ac:dyDescent="0.25">
      <c r="A51" s="49">
        <v>1004</v>
      </c>
      <c r="B51" s="35" t="s">
        <v>365</v>
      </c>
      <c r="C51" s="91">
        <v>442.3</v>
      </c>
      <c r="D51" s="91"/>
      <c r="E51" s="91">
        <v>442.3</v>
      </c>
      <c r="F51" s="91">
        <v>174.61</v>
      </c>
      <c r="G51" s="55"/>
      <c r="H51" s="98">
        <f t="shared" ref="H51" si="1">F51/E51*100</f>
        <v>39.477730047479085</v>
      </c>
      <c r="J51" s="106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 x14ac:dyDescent="0.25">
      <c r="A52" s="49">
        <v>1006</v>
      </c>
      <c r="B52" s="35" t="s">
        <v>118</v>
      </c>
      <c r="C52" s="91">
        <v>5682.92</v>
      </c>
      <c r="D52" s="91"/>
      <c r="E52" s="91">
        <v>5682.92</v>
      </c>
      <c r="F52" s="91">
        <v>1392.18</v>
      </c>
      <c r="G52" s="55"/>
      <c r="H52" s="98">
        <f t="shared" si="0"/>
        <v>24.497617422029521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 x14ac:dyDescent="0.25">
      <c r="A53" s="48">
        <v>1100</v>
      </c>
      <c r="B53" s="5" t="s">
        <v>119</v>
      </c>
      <c r="C53" s="89">
        <f>SUM(C54:C55)</f>
        <v>34691.18</v>
      </c>
      <c r="D53" s="89"/>
      <c r="E53" s="89">
        <f t="shared" ref="E53:F53" si="2">SUM(E54:E55)</f>
        <v>34691.18</v>
      </c>
      <c r="F53" s="89">
        <f t="shared" si="2"/>
        <v>14032</v>
      </c>
      <c r="G53" s="57"/>
      <c r="H53" s="107">
        <f t="shared" si="0"/>
        <v>40.448321446546352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 x14ac:dyDescent="0.25">
      <c r="A54" s="49">
        <v>1101</v>
      </c>
      <c r="B54" s="35" t="s">
        <v>120</v>
      </c>
      <c r="C54" s="91">
        <v>22596.89</v>
      </c>
      <c r="D54" s="91"/>
      <c r="E54" s="91">
        <v>22596.89</v>
      </c>
      <c r="F54" s="91">
        <v>10000</v>
      </c>
      <c r="G54" s="55"/>
      <c r="H54" s="98">
        <f t="shared" si="0"/>
        <v>44.253877414104331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 x14ac:dyDescent="0.25">
      <c r="A55" s="49">
        <v>1101</v>
      </c>
      <c r="B55" s="35" t="s">
        <v>120</v>
      </c>
      <c r="C55" s="91">
        <v>12094.29</v>
      </c>
      <c r="D55" s="91"/>
      <c r="E55" s="91">
        <v>12094.29</v>
      </c>
      <c r="F55" s="91">
        <v>4032</v>
      </c>
      <c r="G55" s="55"/>
      <c r="H55" s="98">
        <f t="shared" ref="H55" si="3">F55/E55*100</f>
        <v>33.338046301188413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 x14ac:dyDescent="0.25">
      <c r="A56" s="48">
        <v>1200</v>
      </c>
      <c r="B56" s="5" t="s">
        <v>121</v>
      </c>
      <c r="C56" s="89">
        <f>SUM(C57+C58)</f>
        <v>2738.37</v>
      </c>
      <c r="D56" s="89"/>
      <c r="E56" s="89">
        <f>SUM(E57+E58)</f>
        <v>2738.37</v>
      </c>
      <c r="F56" s="89">
        <f>SUM(F57+F58)</f>
        <v>896.62</v>
      </c>
      <c r="G56" s="57"/>
      <c r="H56" s="107">
        <f t="shared" si="0"/>
        <v>32.74283606671122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 x14ac:dyDescent="0.25">
      <c r="A57" s="49">
        <v>1201</v>
      </c>
      <c r="B57" s="35" t="s">
        <v>122</v>
      </c>
      <c r="C57" s="91">
        <v>2354.46</v>
      </c>
      <c r="D57" s="91"/>
      <c r="E57" s="91">
        <v>2354.46</v>
      </c>
      <c r="F57" s="91">
        <v>772.64</v>
      </c>
      <c r="G57" s="55"/>
      <c r="H57" s="98">
        <f t="shared" si="0"/>
        <v>32.816017260858118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 x14ac:dyDescent="0.25">
      <c r="A58" s="49">
        <v>1202</v>
      </c>
      <c r="B58" s="35" t="s">
        <v>123</v>
      </c>
      <c r="C58" s="91">
        <v>383.91</v>
      </c>
      <c r="D58" s="91"/>
      <c r="E58" s="91">
        <v>383.91</v>
      </c>
      <c r="F58" s="91">
        <v>123.98</v>
      </c>
      <c r="G58" s="55"/>
      <c r="H58" s="98">
        <f t="shared" si="0"/>
        <v>32.294027245969104</v>
      </c>
      <c r="L58" s="54"/>
      <c r="M58" s="39"/>
      <c r="N58" s="33"/>
      <c r="O58" s="26"/>
      <c r="P58" s="23"/>
      <c r="Q58" s="26"/>
      <c r="R58" s="23"/>
      <c r="S58" s="42"/>
    </row>
    <row r="59" spans="1:19" s="40" customFormat="1" ht="31.5" x14ac:dyDescent="0.25">
      <c r="A59" s="48">
        <v>1300</v>
      </c>
      <c r="B59" s="5" t="s">
        <v>124</v>
      </c>
      <c r="C59" s="89">
        <f>SUM(C60)</f>
        <v>140.75</v>
      </c>
      <c r="D59" s="89"/>
      <c r="E59" s="89">
        <f>SUM(E60)</f>
        <v>140.75</v>
      </c>
      <c r="F59" s="89">
        <f>SUM(F60)</f>
        <v>1.78</v>
      </c>
      <c r="G59" s="57"/>
      <c r="H59" s="107">
        <f t="shared" si="0"/>
        <v>1.2646536412078153</v>
      </c>
      <c r="L59" s="52"/>
      <c r="M59" s="15"/>
      <c r="N59" s="37"/>
      <c r="O59" s="17"/>
      <c r="P59" s="17"/>
      <c r="Q59" s="17"/>
      <c r="R59" s="23"/>
      <c r="S59" s="42"/>
    </row>
    <row r="60" spans="1:19" s="40" customFormat="1" ht="31.5" x14ac:dyDescent="0.25">
      <c r="A60" s="49">
        <v>1301</v>
      </c>
      <c r="B60" s="35" t="s">
        <v>125</v>
      </c>
      <c r="C60" s="91">
        <v>140.75</v>
      </c>
      <c r="D60" s="91"/>
      <c r="E60" s="91">
        <v>140.75</v>
      </c>
      <c r="F60" s="91">
        <v>1.78</v>
      </c>
      <c r="G60" s="57"/>
      <c r="H60" s="98">
        <f t="shared" si="0"/>
        <v>1.2646536412078153</v>
      </c>
      <c r="L60" s="54"/>
      <c r="M60" s="39"/>
      <c r="N60" s="33"/>
      <c r="O60" s="26"/>
      <c r="P60" s="23"/>
      <c r="Q60" s="26"/>
      <c r="R60" s="23"/>
      <c r="S60" s="42"/>
    </row>
    <row r="61" spans="1:19" ht="15.75" x14ac:dyDescent="0.25">
      <c r="A61" s="55"/>
      <c r="B61" s="56" t="s">
        <v>126</v>
      </c>
      <c r="C61" s="89">
        <f>SUM(C6+C15+C20+C27+C32+C36+C42+C45+C47+C53+C56+C59)</f>
        <v>2023871.4799999997</v>
      </c>
      <c r="D61" s="89">
        <f>SUM(D6+D15+D20+D27+D32+D36+D42+D45+D47+D53+D56+D59)</f>
        <v>0</v>
      </c>
      <c r="E61" s="89">
        <f>SUM(E6+E15+E20+E27+E32+E36+E42+E45+E47+E53+E56+E59)</f>
        <v>2024172.5799999998</v>
      </c>
      <c r="F61" s="89">
        <f>SUM(F6+F15+F20+F27+F32+F36+F42+F45+F47+F53+F56+F59)</f>
        <v>547445.07000000007</v>
      </c>
      <c r="G61" s="57"/>
      <c r="H61" s="6">
        <f t="shared" si="0"/>
        <v>27.04537525155094</v>
      </c>
      <c r="J61" s="102"/>
      <c r="L61" s="54"/>
      <c r="M61" s="39"/>
      <c r="N61" s="25"/>
      <c r="O61" s="26"/>
      <c r="P61" s="23"/>
      <c r="Q61" s="26"/>
      <c r="R61" s="23"/>
      <c r="S61" s="13"/>
    </row>
    <row r="62" spans="1:19" ht="15.75" x14ac:dyDescent="0.25">
      <c r="A62" s="2"/>
      <c r="B62" s="2"/>
      <c r="C62" s="2"/>
      <c r="D62" s="2"/>
      <c r="E62" s="2"/>
      <c r="F62" s="58"/>
      <c r="G62" s="2"/>
      <c r="H62" s="2"/>
      <c r="L62" s="52"/>
      <c r="M62" s="15"/>
      <c r="N62" s="37"/>
      <c r="O62" s="17"/>
      <c r="P62" s="17"/>
      <c r="Q62" s="17"/>
      <c r="R62" s="23"/>
      <c r="S62" s="13"/>
    </row>
    <row r="63" spans="1:19" x14ac:dyDescent="0.25">
      <c r="J63" s="102"/>
      <c r="L63" s="60"/>
      <c r="M63" s="60"/>
      <c r="N63" s="60"/>
      <c r="O63" s="60"/>
      <c r="P63" s="60"/>
      <c r="Q63" s="60"/>
      <c r="R63" s="60"/>
      <c r="S63" s="13"/>
    </row>
    <row r="64" spans="1:19" ht="15" customHeight="1" x14ac:dyDescent="0.25">
      <c r="A64" s="116" t="s">
        <v>480</v>
      </c>
      <c r="B64" s="116"/>
      <c r="C64" s="116"/>
      <c r="D64" s="116"/>
      <c r="E64" s="116"/>
      <c r="F64" s="116"/>
      <c r="G64" s="116"/>
      <c r="H64" s="116"/>
      <c r="L64" s="60"/>
      <c r="M64" s="60"/>
      <c r="N64" s="60"/>
      <c r="O64" s="60"/>
      <c r="P64" s="60"/>
      <c r="Q64" s="60"/>
      <c r="R64" s="60"/>
      <c r="S64" s="13"/>
    </row>
    <row r="65" spans="1:19" ht="15.75" x14ac:dyDescent="0.25">
      <c r="A65" s="116"/>
      <c r="B65" s="116"/>
      <c r="C65" s="116"/>
      <c r="D65" s="116"/>
      <c r="E65" s="116"/>
      <c r="F65" s="116"/>
      <c r="G65" s="116"/>
      <c r="H65" s="116"/>
      <c r="L65" s="61"/>
      <c r="M65" s="61"/>
      <c r="N65" s="61"/>
      <c r="O65" s="61"/>
      <c r="P65" s="61"/>
      <c r="Q65" s="61"/>
      <c r="R65" s="61"/>
      <c r="S65" s="13"/>
    </row>
    <row r="66" spans="1:19" ht="12.75" customHeight="1" x14ac:dyDescent="0.25">
      <c r="A66" s="116"/>
      <c r="B66" s="116"/>
      <c r="C66" s="116"/>
      <c r="D66" s="116"/>
      <c r="E66" s="116"/>
      <c r="F66" s="116"/>
      <c r="G66" s="116"/>
      <c r="H66" s="116"/>
      <c r="L66" s="13"/>
      <c r="M66" s="13"/>
      <c r="N66" s="13"/>
      <c r="O66" s="13"/>
      <c r="P66" s="13"/>
      <c r="Q66" s="13"/>
      <c r="R66" s="13"/>
      <c r="S66" s="13"/>
    </row>
    <row r="67" spans="1:19" ht="44.25" customHeight="1" x14ac:dyDescent="0.25">
      <c r="A67" s="116"/>
      <c r="B67" s="116"/>
      <c r="C67" s="116"/>
      <c r="D67" s="116"/>
      <c r="E67" s="116"/>
      <c r="F67" s="116"/>
      <c r="G67" s="116"/>
      <c r="H67" s="116"/>
      <c r="L67" s="62"/>
      <c r="M67" s="62"/>
      <c r="N67" s="62"/>
      <c r="O67" s="62"/>
      <c r="P67" s="62"/>
      <c r="Q67" s="62"/>
      <c r="R67" s="62"/>
      <c r="S67" s="13"/>
    </row>
    <row r="68" spans="1:19" ht="12.75" hidden="1" customHeight="1" x14ac:dyDescent="0.25">
      <c r="A68" s="116"/>
      <c r="B68" s="116"/>
      <c r="C68" s="116"/>
      <c r="D68" s="116"/>
      <c r="E68" s="116"/>
      <c r="F68" s="116"/>
      <c r="G68" s="116"/>
      <c r="H68" s="116"/>
      <c r="L68" s="62"/>
      <c r="M68" s="62"/>
      <c r="N68" s="62"/>
      <c r="O68" s="62"/>
      <c r="P68" s="62"/>
      <c r="Q68" s="62"/>
      <c r="R68" s="62"/>
      <c r="S68" s="13"/>
    </row>
    <row r="69" spans="1:19" ht="12.75" customHeight="1" x14ac:dyDescent="0.25">
      <c r="L69" s="62"/>
      <c r="M69" s="62"/>
      <c r="N69" s="62"/>
      <c r="O69" s="62"/>
      <c r="P69" s="62"/>
      <c r="Q69" s="62"/>
      <c r="R69" s="62"/>
      <c r="S69" s="13"/>
    </row>
    <row r="70" spans="1:19" ht="12.75" customHeight="1" x14ac:dyDescent="0.25">
      <c r="L70" s="62"/>
      <c r="M70" s="62"/>
      <c r="N70" s="62"/>
      <c r="O70" s="62"/>
      <c r="P70" s="62"/>
      <c r="Q70" s="62"/>
      <c r="R70" s="62"/>
      <c r="S70" s="13"/>
    </row>
    <row r="71" spans="1:19" ht="12.75" customHeight="1" x14ac:dyDescent="0.25">
      <c r="L71" s="62"/>
      <c r="M71" s="62"/>
      <c r="N71" s="62"/>
      <c r="O71" s="62"/>
      <c r="P71" s="62"/>
      <c r="Q71" s="62"/>
      <c r="R71" s="62"/>
      <c r="S71" s="13"/>
    </row>
    <row r="72" spans="1:19" x14ac:dyDescent="0.25">
      <c r="L72" s="13"/>
      <c r="M72" s="13"/>
      <c r="N72" s="13"/>
      <c r="O72" s="13"/>
      <c r="P72" s="13"/>
      <c r="Q72" s="13"/>
      <c r="R72" s="13"/>
      <c r="S72" s="13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E8" sqref="E8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117" t="s">
        <v>134</v>
      </c>
      <c r="B2" s="117"/>
      <c r="C2" s="117"/>
      <c r="D2" s="117"/>
      <c r="E2" s="117"/>
      <c r="F2" s="117"/>
      <c r="G2" s="69"/>
      <c r="H2" s="69"/>
      <c r="I2" s="69"/>
    </row>
    <row r="3" spans="1:9" ht="15.75" x14ac:dyDescent="0.25">
      <c r="A3" s="117"/>
      <c r="B3" s="117"/>
      <c r="C3" s="117"/>
      <c r="D3" s="117"/>
      <c r="E3" s="117"/>
      <c r="F3" s="117"/>
      <c r="G3" s="69"/>
      <c r="H3" s="69"/>
      <c r="I3" s="69"/>
    </row>
    <row r="4" spans="1:9" ht="15.75" x14ac:dyDescent="0.25">
      <c r="A4" s="118" t="s">
        <v>477</v>
      </c>
      <c r="B4" s="118"/>
      <c r="C4" s="118"/>
      <c r="D4" s="118"/>
      <c r="E4" s="118"/>
      <c r="F4" s="118"/>
    </row>
    <row r="5" spans="1:9" ht="76.5" x14ac:dyDescent="0.25">
      <c r="A5" s="72" t="s">
        <v>135</v>
      </c>
      <c r="B5" s="72" t="s">
        <v>136</v>
      </c>
      <c r="C5" s="72" t="s">
        <v>137</v>
      </c>
      <c r="D5" s="70" t="s">
        <v>364</v>
      </c>
      <c r="E5" s="70" t="s">
        <v>478</v>
      </c>
      <c r="F5" s="70" t="s">
        <v>189</v>
      </c>
    </row>
    <row r="6" spans="1:9" x14ac:dyDescent="0.25">
      <c r="A6" s="73">
        <v>1</v>
      </c>
      <c r="B6" s="74">
        <v>2</v>
      </c>
      <c r="C6" s="74">
        <v>3</v>
      </c>
      <c r="D6" s="101">
        <v>4</v>
      </c>
      <c r="E6" s="71"/>
      <c r="F6" s="71"/>
    </row>
    <row r="7" spans="1:9" ht="31.5" x14ac:dyDescent="0.25">
      <c r="A7" s="75" t="s">
        <v>138</v>
      </c>
      <c r="B7" s="76" t="s">
        <v>139</v>
      </c>
      <c r="C7" s="77" t="s">
        <v>140</v>
      </c>
      <c r="D7" s="104">
        <f>SUM(D8)</f>
        <v>190200.38</v>
      </c>
      <c r="E7" s="93">
        <f>SUM(E8)</f>
        <v>95507.12999999999</v>
      </c>
      <c r="F7" s="84" t="s">
        <v>190</v>
      </c>
    </row>
    <row r="8" spans="1:9" ht="47.25" x14ac:dyDescent="0.25">
      <c r="A8" s="75" t="s">
        <v>141</v>
      </c>
      <c r="B8" s="76" t="s">
        <v>142</v>
      </c>
      <c r="C8" s="77" t="s">
        <v>143</v>
      </c>
      <c r="D8" s="104">
        <f>SUM(D9+D14+D23)</f>
        <v>190200.38</v>
      </c>
      <c r="E8" s="93">
        <f>SUM(E9+E14+E23)</f>
        <v>95507.12999999999</v>
      </c>
      <c r="F8" s="84" t="s">
        <v>190</v>
      </c>
    </row>
    <row r="9" spans="1:9" ht="31.5" x14ac:dyDescent="0.25">
      <c r="A9" s="78" t="s">
        <v>144</v>
      </c>
      <c r="B9" s="79" t="s">
        <v>145</v>
      </c>
      <c r="C9" s="80" t="s">
        <v>146</v>
      </c>
      <c r="D9" s="105">
        <f>SUM(D10-D12)</f>
        <v>0</v>
      </c>
      <c r="E9" s="94">
        <f>SUM(E10-E12)</f>
        <v>0</v>
      </c>
      <c r="F9" s="84" t="s">
        <v>190</v>
      </c>
    </row>
    <row r="10" spans="1:9" ht="49.5" customHeight="1" x14ac:dyDescent="0.25">
      <c r="A10" s="78" t="s">
        <v>147</v>
      </c>
      <c r="B10" s="79" t="s">
        <v>148</v>
      </c>
      <c r="C10" s="80" t="s">
        <v>149</v>
      </c>
      <c r="D10" s="105">
        <f>SUM(D11)</f>
        <v>5000</v>
      </c>
      <c r="E10" s="94">
        <f>SUM(E11)</f>
        <v>0</v>
      </c>
      <c r="F10" s="83" t="s">
        <v>190</v>
      </c>
    </row>
    <row r="11" spans="1:9" ht="47.25" x14ac:dyDescent="0.25">
      <c r="A11" s="78" t="s">
        <v>150</v>
      </c>
      <c r="B11" s="79" t="s">
        <v>151</v>
      </c>
      <c r="C11" s="80" t="s">
        <v>152</v>
      </c>
      <c r="D11" s="105">
        <v>5000</v>
      </c>
      <c r="E11" s="95">
        <v>0</v>
      </c>
      <c r="F11" s="83" t="s">
        <v>190</v>
      </c>
    </row>
    <row r="12" spans="1:9" ht="47.25" x14ac:dyDescent="0.25">
      <c r="A12" s="78" t="s">
        <v>153</v>
      </c>
      <c r="B12" s="79" t="s">
        <v>154</v>
      </c>
      <c r="C12" s="80" t="s">
        <v>155</v>
      </c>
      <c r="D12" s="105">
        <f>SUM(D13)</f>
        <v>5000</v>
      </c>
      <c r="E12" s="94">
        <f>SUM(E13)</f>
        <v>0</v>
      </c>
      <c r="F12" s="83" t="s">
        <v>190</v>
      </c>
    </row>
    <row r="13" spans="1:9" ht="47.25" x14ac:dyDescent="0.25">
      <c r="A13" s="78" t="s">
        <v>156</v>
      </c>
      <c r="B13" s="79" t="s">
        <v>157</v>
      </c>
      <c r="C13" s="81" t="s">
        <v>158</v>
      </c>
      <c r="D13" s="105">
        <v>5000</v>
      </c>
      <c r="E13" s="95">
        <v>0</v>
      </c>
      <c r="F13" s="83" t="s">
        <v>190</v>
      </c>
    </row>
    <row r="14" spans="1:9" ht="47.25" x14ac:dyDescent="0.25">
      <c r="A14" s="78" t="s">
        <v>159</v>
      </c>
      <c r="B14" s="79" t="s">
        <v>160</v>
      </c>
      <c r="C14" s="80" t="s">
        <v>161</v>
      </c>
      <c r="D14" s="105">
        <f>SUM(D15-D17)</f>
        <v>-2417.8500000000004</v>
      </c>
      <c r="E14" s="94">
        <f>SUM(E15-E17)</f>
        <v>-1851.96</v>
      </c>
      <c r="F14" s="83">
        <f>E14/D14</f>
        <v>0.76595322290464662</v>
      </c>
    </row>
    <row r="15" spans="1:9" ht="63" x14ac:dyDescent="0.25">
      <c r="A15" s="78" t="s">
        <v>162</v>
      </c>
      <c r="B15" s="79" t="s">
        <v>163</v>
      </c>
      <c r="C15" s="80" t="s">
        <v>164</v>
      </c>
      <c r="D15" s="105">
        <f>SUM(D16)</f>
        <v>10000</v>
      </c>
      <c r="E15" s="94">
        <f>SUM(E16)</f>
        <v>0</v>
      </c>
      <c r="F15" s="83" t="s">
        <v>190</v>
      </c>
    </row>
    <row r="16" spans="1:9" ht="63" x14ac:dyDescent="0.25">
      <c r="A16" s="78" t="s">
        <v>165</v>
      </c>
      <c r="B16" s="79" t="s">
        <v>166</v>
      </c>
      <c r="C16" s="80" t="s">
        <v>167</v>
      </c>
      <c r="D16" s="105">
        <v>10000</v>
      </c>
      <c r="E16" s="95">
        <v>0</v>
      </c>
      <c r="F16" s="83" t="s">
        <v>190</v>
      </c>
    </row>
    <row r="17" spans="1:6" ht="78.75" x14ac:dyDescent="0.25">
      <c r="A17" s="78" t="s">
        <v>168</v>
      </c>
      <c r="B17" s="79" t="s">
        <v>169</v>
      </c>
      <c r="C17" s="80" t="s">
        <v>170</v>
      </c>
      <c r="D17" s="105">
        <f>SUM(D18)</f>
        <v>12417.85</v>
      </c>
      <c r="E17" s="94">
        <f>SUM(E18)</f>
        <v>1851.96</v>
      </c>
      <c r="F17" s="83">
        <f>E18/D18</f>
        <v>0.1491369278900937</v>
      </c>
    </row>
    <row r="18" spans="1:6" ht="69" customHeight="1" x14ac:dyDescent="0.25">
      <c r="A18" s="78" t="s">
        <v>171</v>
      </c>
      <c r="B18" s="82" t="s">
        <v>172</v>
      </c>
      <c r="C18" s="80" t="s">
        <v>173</v>
      </c>
      <c r="D18" s="105">
        <v>12417.85</v>
      </c>
      <c r="E18" s="95">
        <v>1851.96</v>
      </c>
      <c r="F18" s="83">
        <f>E18/D18</f>
        <v>0.1491369278900937</v>
      </c>
    </row>
    <row r="19" spans="1:6" ht="47.25" x14ac:dyDescent="0.25">
      <c r="A19" s="78" t="s">
        <v>174</v>
      </c>
      <c r="B19" s="79" t="s">
        <v>175</v>
      </c>
      <c r="C19" s="80" t="s">
        <v>176</v>
      </c>
      <c r="D19" s="105">
        <f>SUM(D20)</f>
        <v>0</v>
      </c>
      <c r="E19" s="94">
        <f>SUM(E20)</f>
        <v>0</v>
      </c>
      <c r="F19" s="83" t="s">
        <v>190</v>
      </c>
    </row>
    <row r="20" spans="1:6" ht="127.5" customHeight="1" x14ac:dyDescent="0.25">
      <c r="A20" s="78" t="s">
        <v>177</v>
      </c>
      <c r="B20" s="82" t="s">
        <v>178</v>
      </c>
      <c r="C20" s="80" t="s">
        <v>179</v>
      </c>
      <c r="D20" s="105">
        <v>0</v>
      </c>
      <c r="E20" s="95">
        <v>0</v>
      </c>
      <c r="F20" s="83" t="s">
        <v>190</v>
      </c>
    </row>
    <row r="21" spans="1:6" ht="51" customHeight="1" x14ac:dyDescent="0.25">
      <c r="A21" s="78" t="s">
        <v>180</v>
      </c>
      <c r="B21" s="79" t="s">
        <v>181</v>
      </c>
      <c r="C21" s="80" t="s">
        <v>182</v>
      </c>
      <c r="D21" s="105">
        <f>SUM(D22)</f>
        <v>0</v>
      </c>
      <c r="E21" s="94">
        <f>SUM(E22)</f>
        <v>0</v>
      </c>
      <c r="F21" s="83" t="s">
        <v>190</v>
      </c>
    </row>
    <row r="22" spans="1:6" ht="67.5" customHeight="1" x14ac:dyDescent="0.25">
      <c r="A22" s="78" t="s">
        <v>183</v>
      </c>
      <c r="B22" s="79" t="s">
        <v>184</v>
      </c>
      <c r="C22" s="80" t="s">
        <v>185</v>
      </c>
      <c r="D22" s="105">
        <v>0</v>
      </c>
      <c r="E22" s="96">
        <v>0</v>
      </c>
      <c r="F22" s="83" t="s">
        <v>190</v>
      </c>
    </row>
    <row r="23" spans="1:6" ht="34.5" customHeight="1" x14ac:dyDescent="0.25">
      <c r="A23" s="78" t="s">
        <v>186</v>
      </c>
      <c r="B23" s="79" t="s">
        <v>187</v>
      </c>
      <c r="C23" s="80" t="s">
        <v>188</v>
      </c>
      <c r="D23" s="105">
        <v>192618.23</v>
      </c>
      <c r="E23" s="97">
        <v>97359.09</v>
      </c>
      <c r="F23" s="84" t="s">
        <v>190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6" sqref="B6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119" t="s">
        <v>129</v>
      </c>
      <c r="B2" s="119"/>
    </row>
    <row r="3" spans="1:2" s="1" customFormat="1" ht="19.5" customHeight="1" x14ac:dyDescent="0.25">
      <c r="A3" s="119" t="s">
        <v>130</v>
      </c>
      <c r="B3" s="119"/>
    </row>
    <row r="4" spans="1:2" ht="15.75" x14ac:dyDescent="0.25">
      <c r="A4" s="120" t="s">
        <v>479</v>
      </c>
      <c r="B4" s="120"/>
    </row>
    <row r="5" spans="1:2" ht="42.75" x14ac:dyDescent="0.25">
      <c r="A5" s="63" t="s">
        <v>127</v>
      </c>
      <c r="B5" s="64" t="s">
        <v>128</v>
      </c>
    </row>
    <row r="6" spans="1:2" x14ac:dyDescent="0.25">
      <c r="A6" s="65" t="s">
        <v>131</v>
      </c>
      <c r="B6" s="88">
        <v>5906.96</v>
      </c>
    </row>
    <row r="8" spans="1:2" x14ac:dyDescent="0.25">
      <c r="B8" s="1" t="s">
        <v>63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C10" sqref="C10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121" t="s">
        <v>133</v>
      </c>
      <c r="B2" s="121"/>
    </row>
    <row r="3" spans="1:2" ht="15.75" x14ac:dyDescent="0.25">
      <c r="A3" s="120" t="s">
        <v>477</v>
      </c>
      <c r="B3" s="120"/>
    </row>
    <row r="4" spans="1:2" ht="38.25" x14ac:dyDescent="0.25">
      <c r="A4" s="67" t="s">
        <v>127</v>
      </c>
      <c r="B4" s="68" t="s">
        <v>128</v>
      </c>
    </row>
    <row r="5" spans="1:2" ht="24.75" customHeight="1" x14ac:dyDescent="0.25">
      <c r="A5" s="66" t="s">
        <v>132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ShmakovaEP</cp:lastModifiedBy>
  <cp:lastPrinted>2021-05-04T09:02:10Z</cp:lastPrinted>
  <dcterms:created xsi:type="dcterms:W3CDTF">2015-01-16T05:02:30Z</dcterms:created>
  <dcterms:modified xsi:type="dcterms:W3CDTF">2021-05-11T10:16:20Z</dcterms:modified>
</cp:coreProperties>
</file>