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95" windowHeight="11760" activeTab="1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/>
  <calcPr calcId="124519"/>
</workbook>
</file>

<file path=xl/sharedStrings.xml><?xml version="1.0" encoding="utf-8"?>
<sst xmlns="http://schemas.openxmlformats.org/spreadsheetml/2006/main" count="455" uniqueCount="414">
  <si>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</si>
  <si>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</si>
  <si>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</si>
  <si>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</si>
  <si>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</si>
  <si>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</si>
  <si>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</si>
  <si>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</si>
  <si>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</si>
  <si>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</si>
  <si>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</si>
  <si>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</si>
  <si>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</si>
  <si>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</si>
  <si>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</si>
  <si>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</si>
  <si>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</si>
  <si>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</si>
  <si>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</si>
  <si>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</si>
  <si>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</si>
  <si>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</si>
  <si>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</si>
  <si>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</si>
  <si>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</si>
  <si>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</si>
  <si>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</si>
  <si>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</si>
  <si>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</si>
  <si>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</si>
  <si>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</si>
  <si>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</si>
  <si>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</si>
  <si>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</si>
  <si>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</si>
  <si>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</si>
  <si>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</si>
  <si>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</si>
  <si>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</si>
  <si>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</si>
  <si>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</si>
  <si>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</si>
  <si>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</si>
  <si>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</si>
  <si>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</si>
  <si>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</si>
  <si>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</si>
  <si>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</si>
  <si>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</si>
  <si>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</si>
  <si>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</si>
  <si>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</si>
  <si>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</si>
  <si>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</si>
  <si>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</si>
  <si>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</si>
  <si>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</si>
  <si>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</si>
  <si>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</si>
  <si>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</si>
  <si>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</si>
  <si>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</si>
  <si>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</si>
  <si>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</si>
  <si>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</si>
  <si>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</si>
  <si>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</si>
  <si>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</si>
  <si>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</si>
  <si>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</si>
  <si>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</si>
  <si>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</si>
  <si>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</si>
  <si>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</si>
  <si>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</si>
  <si>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</si>
  <si>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</si>
  <si>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</si>
  <si>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</si>
  <si>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</si>
  <si>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</si>
  <si>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</si>
  <si>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</si>
  <si>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</si>
  <si>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</si>
  <si>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</si>
  <si>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</si>
  <si>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</si>
  <si>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</si>
  <si>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</si>
  <si>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</si>
  <si>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</si>
  <si>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</si>
  <si>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</si>
  <si>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</si>
  <si>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</si>
  <si>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</si>
  <si>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</si>
  <si>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</si>
  <si>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</si>
  <si>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</si>
  <si>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</si>
  <si>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</si>
  <si>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</si>
  <si>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</si>
  <si>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</si>
  <si>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</si>
  <si>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</si>
  <si>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</si>
  <si>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</si>
  <si>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</si>
  <si>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</si>
  <si>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</si>
  <si>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</si>
  <si>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</si>
  <si>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</si>
  <si>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</si>
  <si>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</si>
  <si>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</si>
  <si>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</si>
  <si>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</si>
  <si>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</si>
  <si>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</si>
  <si>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</si>
  <si>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</si>
  <si>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</si>
  <si>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</si>
  <si>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</si>
  <si>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ПРОЧИЕ субсидии бюджетам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</si>
  <si>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</si>
  <si>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</si>
  <si>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СУБВЕНЦИИ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</si>
  <si>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</si>
  <si>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</si>
  <si>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</si>
  <si>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</si>
  <si>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</si>
  <si>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</si>
  <si>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Прочие субвенции бюджетам городских округов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</si>
  <si>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</si>
  <si>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</si>
  <si>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</si>
  <si>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</si>
  <si>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</si>
  <si>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</si>
  <si>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</si>
  <si>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</si>
  <si>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</si>
  <si>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</si>
  <si>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</si>
  <si>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</si>
  <si>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</si>
  <si>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</si>
  <si>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</si>
  <si>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</si>
  <si>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</si>
  <si>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</si>
  <si>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</si>
  <si>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</si>
  <si>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</si>
  <si>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</si>
  <si>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</si>
  <si>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</si>
  <si>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00  1  16  08000  00  0000  140</t>
  </si>
  <si>
    <t>076  1  16  35020  04 6000  140</t>
  </si>
  <si>
    <t>901  2  18  04010  04  0000  180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</si>
  <si>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</si>
  <si>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</si>
  <si>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</si>
  <si>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</si>
  <si>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</si>
  <si>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</si>
  <si>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Налог, взимаемый в связи с применением упрощенной системы налогообложения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</si>
  <si>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</si>
  <si>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Субвенции бюджетам городских округов  на составление (изменение) списков кандидатов в присяжные заседатели федеральных судов общей юрисдикции в Российской Федерации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</si>
  <si>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</si>
  <si>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</si>
  <si>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</si>
  <si>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</si>
  <si>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</si>
  <si>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</si>
  <si>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</si>
  <si>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</si>
  <si>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</si>
  <si>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</si>
  <si>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</si>
  <si>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</si>
  <si>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</si>
  <si>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</si>
  <si>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</si>
  <si>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</si>
  <si>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</si>
  <si>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</si>
  <si>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</si>
  <si>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</si>
  <si>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</si>
  <si>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</si>
  <si>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</si>
  <si>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</si>
  <si>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</si>
  <si>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</si>
  <si>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</si>
  <si>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</si>
  <si>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</si>
  <si>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</si>
  <si>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</si>
  <si>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</si>
  <si>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</si>
  <si>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</si>
  <si>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</si>
  <si>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</si>
  <si>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</si>
  <si>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</si>
  <si>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</si>
  <si>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</si>
  <si>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</si>
  <si>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</si>
  <si>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</si>
  <si>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</si>
  <si>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</si>
  <si>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</si>
  <si>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</si>
  <si>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</si>
  <si>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</si>
  <si>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</si>
  <si>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</si>
  <si>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</si>
  <si>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</si>
  <si>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</si>
  <si>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</si>
  <si>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</si>
  <si>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</si>
  <si>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</si>
  <si>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</si>
  <si>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</si>
  <si>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</si>
  <si>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</si>
  <si>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</si>
  <si>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</si>
  <si>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</si>
  <si>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</si>
  <si>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</si>
  <si>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</si>
  <si>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</si>
  <si>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</si>
  <si>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</rP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Times New Roman"/>
        <family val="1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</si>
  <si>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</si>
  <si>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</si>
  <si>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</rPr>
      <t>2.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Times New Roman"/>
        <family val="1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</si>
  <si>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</si>
  <si>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</si>
  <si>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</rP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</si>
  <si>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</si>
  <si>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</si>
  <si>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</rP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</si>
  <si>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</si>
  <si>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</si>
  <si>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</rP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</si>
  <si>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</si>
  <si>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</si>
  <si>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</rP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</si>
  <si>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</si>
  <si>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</si>
  <si>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</rP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</si>
  <si>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</si>
  <si>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</si>
  <si>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</rP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</si>
  <si>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</si>
  <si>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</si>
  <si>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</rP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</si>
  <si>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</si>
  <si>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</si>
  <si>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</rPr>
      <t>10.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</si>
  <si>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</si>
  <si>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</si>
  <si>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</rPr>
      <t>11.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</si>
  <si>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</si>
  <si>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</si>
  <si>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</rPr>
      <t>12.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</si>
  <si>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</si>
  <si>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</si>
  <si>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</rPr>
      <t>13.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</si>
  <si>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</si>
  <si>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</si>
  <si>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</rPr>
      <t>14.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</si>
  <si>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</si>
  <si>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</si>
  <si>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</rPr>
      <t>15.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</si>
  <si>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</si>
  <si>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</si>
  <si>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</rPr>
      <t>16.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</si>
  <si>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</si>
  <si>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</si>
  <si>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</rPr>
      <t>17.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</si>
  <si>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</si>
  <si>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</si>
  <si>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</si>
  <si>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</si>
  <si>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</si>
  <si>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</si>
  <si>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</si>
  <si>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</si>
  <si>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</si>
  <si>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Рост, снижение (+, -) в тыс. руб.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</si>
  <si>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</si>
  <si>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</si>
  <si>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182  1  05  03020  01  0000  110</t>
  </si>
  <si>
    <t>Единый сельскохозяйственный налог (за налоговые периоды, истекшие до 1 января 2011 года)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</si>
  <si>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</si>
  <si>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</si>
  <si>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</si>
  <si>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</si>
  <si>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902  1  11  05024 04 0001  120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</si>
  <si>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</si>
  <si>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</si>
  <si>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</si>
  <si>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321  1  16 4 3000  01  6000  140</t>
  </si>
  <si>
    <t>902  1  17  01040  04  0000  180</t>
  </si>
  <si>
    <t>000  2  02  10000  00  0000  151</t>
  </si>
  <si>
    <t>919  2  02  15001  04  0000  151</t>
  </si>
  <si>
    <t xml:space="preserve"> 000  2  02  20000  00  0000  151</t>
  </si>
  <si>
    <t>000  2  02  29999  04  0000  151</t>
  </si>
  <si>
    <t>906  2  02  29990 04  0000  151</t>
  </si>
  <si>
    <t>919  2  02  29990 04  0000  151</t>
  </si>
  <si>
    <t>000  2  02  30000  00  0000  151</t>
  </si>
  <si>
    <t>901 2  02  30022  04  0000  151</t>
  </si>
  <si>
    <t>901  2  02  30024  04  0000  151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</si>
  <si>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</si>
  <si>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гражданам, выезжающих из районов Крайнего Севера и приравненных к ним местностей</t>
  </si>
  <si>
    <t>901  2  02  35120  04  0000  151</t>
  </si>
  <si>
    <t>901  2  02  35250  04  0000  151</t>
  </si>
  <si>
    <t>000  2  02  39999  04  0000  151</t>
  </si>
  <si>
    <t>906  2  02  39999  04  0000  151</t>
  </si>
  <si>
    <t>000  2  19  00000  04  0000  151</t>
  </si>
  <si>
    <t>901  2  19  60010  04  0000  151</t>
  </si>
  <si>
    <t>906  2  19  60010  04  0000  151</t>
  </si>
  <si>
    <t>Сумма бюджетных назначений на 2018 год (в тыс.руб.)</t>
  </si>
  <si>
    <t>081  1  16  25060  01  6000  140</t>
  </si>
  <si>
    <t>188  1  16  28000  01  6000  140</t>
  </si>
  <si>
    <t>000  1  16 43000  01  6000  140</t>
  </si>
  <si>
    <t>Дотации из областного бюджета  на выравнивание бюджетной обеспеченности между поселениями, расположенными на территории Свердловской области</t>
  </si>
  <si>
    <t>Субсидии на организацию отдыха детей в каникулярное время, включая мероприятия по обеспечению безопасности их жизни и здоровья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</si>
  <si>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</si>
  <si>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государственных полномочий РФ по  предоставлению мер социальной поддержка по оплате жилого помещения и коммунальных услуг</t>
  </si>
  <si>
    <t>Субвенции на финансовое обеспечение  государственных гарантий на реализацию права  на получение общедоступного и бесплатного дошкольного, начального общего, основного общего, среднего  общегообразования в муниципальных общеобразовательных организациях и финансовое обеспечение дополнительного образования детей в муниципвальных общеобразовательных  организациях</t>
  </si>
  <si>
    <t>Субвенции на обеспечение государственных гарантий прав граждан на получение дошкольного образования в муниципальных дошкольных образовательных организациях</t>
  </si>
  <si>
    <r>
      <t xml:space="preserve">    </t>
    </r>
    <r>
      <rPr>
        <vertAlign val="superscript"/>
        <sz val="12"/>
        <color indexed="8"/>
        <rFont val="Times New Roman"/>
        <family val="1"/>
      </rPr>
      <t>1*</t>
    </r>
    <r>
      <rPr>
        <sz val="12"/>
        <color indexed="8"/>
        <rFont val="Times New Roman"/>
        <family val="1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 7 020,39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</si>
  <si>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Объем средств по решению о бюджете на 2018 год, тыс. руб.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</si>
  <si>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</si>
  <si>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</si>
  <si>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902  1  11  05074  04  0007  120</t>
  </si>
  <si>
    <t>908  1  13  01994  04  0004  130</t>
  </si>
  <si>
    <t>000 1 13  02000  00  0000 130</t>
  </si>
  <si>
    <t>Доходы от компенсации затрат государства</t>
  </si>
  <si>
    <t>000  1 14   02040   04 0000 410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</si>
  <si>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</si>
  <si>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000   1 14   06000  00  0000 430</t>
  </si>
  <si>
    <t>Доходы от продажи земельных участков, находящихся в государственной и муниципальной собственности</t>
  </si>
  <si>
    <t>000  1  16  03000  00  0000 140</t>
  </si>
  <si>
    <t>Денежные взыскания (штрафы) за нарушение законодательства о налогах и сборах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</si>
  <si>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</si>
  <si>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</si>
  <si>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</si>
  <si>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</si>
  <si>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000  1 16  30000  01   0000 140</t>
  </si>
  <si>
    <t>Денежные взыскания (штрафы) за правонарушения в области дорожного движения</t>
  </si>
  <si>
    <t>000  1 16  32000  00  0000 140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</si>
  <si>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</si>
  <si>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000  1 16  33000  00  0000 140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</si>
  <si>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</si>
  <si>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004 1  16  33040  04  0000  140</t>
  </si>
  <si>
    <t>000  1 16  35000  00  0000  140</t>
  </si>
  <si>
    <t>Суммы по искам о возмещении вреда, причиненного окружающей среде</t>
  </si>
  <si>
    <t>000  1 16  37000  00  0000 140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</si>
  <si>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</si>
  <si>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000  1 16   51000   02 0000 140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</si>
  <si>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</si>
  <si>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081  1  16  90040  04  6000  140</t>
  </si>
  <si>
    <t>Объем средств по решению о бюджете на 2018 год  в тысячах рублей</t>
  </si>
  <si>
    <t xml:space="preserve"> по состоянию на 01.04.2018 года</t>
  </si>
  <si>
    <t>Исполнение бюджета Невьянского городского округа по состоянию на 01.04.2018 г.</t>
  </si>
  <si>
    <t>Сумма фактического поступления на 01.04.2018 г. (в тыс.руб.)</t>
  </si>
  <si>
    <t>182  1  05  01000  00  0000  110</t>
  </si>
  <si>
    <t>182  1  05  01011  01  0000  110</t>
  </si>
  <si>
    <t>Налог, взимаемый с налогоплательщиков, выбравших в качестве объекта налогообложения доходы</t>
  </si>
  <si>
    <t>182  1  05  01021  01  0000  110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</si>
  <si>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</si>
  <si>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182  1  05  01050  01  1000  110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</si>
  <si>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</si>
  <si>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</si>
  <si>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</si>
  <si>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</si>
  <si>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</si>
  <si>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(доходы, получаемые в виде арендной платы за указанные земельные участки)</t>
  </si>
  <si>
    <t>000  1  11  05074  00  0000  120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</si>
  <si>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</si>
  <si>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</si>
  <si>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являющихся памятниками историии,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</si>
  <si>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</si>
  <si>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Прочие доходы от компенсации затрат бюджетов городских округов (возврат дебиторской задолженности прошлых лет)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</si>
  <si>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</si>
  <si>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</si>
  <si>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>000  2  02  40000  00  0000  151</t>
  </si>
  <si>
    <t>ИНЫЕ МЕЖБЮДЖЕТНЫЕ ТРАНСФЕРТЫ</t>
  </si>
  <si>
    <t>901  2  02  49999  04  0000  151</t>
  </si>
  <si>
    <t xml:space="preserve">межбюджетные трансферты бюджетам муниципальных образований, расположенных на территории Свердловской области, на проведение голосования по отбору общественных территорий, подлежащих благоустройству, в рамках реализации муниципальных программ формирования современной городской среды 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</si>
  <si>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</si>
  <si>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</si>
  <si>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</si>
  <si>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Дотации бюджетам городских округов на выравнивание бюджетной обеспеченности муниципальных районов (городских округов) между муниципальными районами, городскими округами), расположенные на территории Свердловской области</t>
  </si>
  <si>
    <t>на 01.04.2018г.</t>
  </si>
  <si>
    <t>на  01.04.2018г.</t>
  </si>
  <si>
    <t>Исполнено    на 01.04.2018г., в тыс. руб.</t>
  </si>
  <si>
    <t>Исполнение на 01.04.2018г., в тысячах рублей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</si>
</sst>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name val="Calibri"/>
      <family val="2"/>
    </font>
    <font>
      <sz val="9"/>
      <name val="Arial"/>
      <family val="2"/>
    </font>
    <font>
      <sz val="9"/>
      <name val="Arial Cyr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sz val="7"/>
      <color theme="1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91">
    <xf numFmtId="0" fontId="0" fillId="0" borderId="0" xfId="0"/>
    <xf numFmtId="0" fontId="0" fillId="0" borderId="0" xfId="0"/>
    <xf numFmtId="0" fontId="4" fillId="0" borderId="0" xfId="0" applyFont="1"/>
    <xf numFmtId="0" fontId="13" fillId="0" borderId="0" xfId="0" applyFont="1"/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justify"/>
    </xf>
    <xf numFmtId="0" fontId="11" fillId="0" borderId="1" xfId="0" applyFont="1" applyBorder="1"/>
    <xf numFmtId="164" fontId="11" fillId="0" borderId="1" xfId="0" applyNumberFormat="1" applyFont="1" applyBorder="1"/>
    <xf numFmtId="165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justify" wrapText="1"/>
    </xf>
    <xf numFmtId="0" fontId="14" fillId="0" borderId="1" xfId="0" applyFont="1" applyBorder="1" applyAlignment="1">
      <alignment wrapText="1"/>
    </xf>
    <xf numFmtId="164" fontId="14" fillId="0" borderId="1" xfId="0" applyNumberFormat="1" applyFont="1" applyBorder="1"/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justify"/>
    </xf>
    <xf numFmtId="164" fontId="11" fillId="0" borderId="0" xfId="0" applyNumberFormat="1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165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/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/>
    <xf numFmtId="0" fontId="14" fillId="0" borderId="0" xfId="0" applyFont="1" applyBorder="1"/>
    <xf numFmtId="0" fontId="14" fillId="2" borderId="1" xfId="0" applyFont="1" applyFill="1" applyBorder="1"/>
    <xf numFmtId="165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justify" wrapText="1"/>
    </xf>
    <xf numFmtId="0" fontId="11" fillId="0" borderId="1" xfId="0" applyFont="1" applyBorder="1" applyAlignment="1">
      <alignment vertical="top"/>
    </xf>
    <xf numFmtId="165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justify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Fill="1" applyBorder="1"/>
    <xf numFmtId="165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justify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4" fillId="0" borderId="1" xfId="0" applyFont="1" applyFill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0" fontId="16" fillId="0" borderId="0" xfId="0" applyFont="1"/>
    <xf numFmtId="0" fontId="14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Fill="1" applyBorder="1"/>
    <xf numFmtId="0" fontId="18" fillId="0" borderId="1" xfId="0" applyFont="1" applyFill="1" applyBorder="1" applyAlignment="1">
      <alignment vertical="justify"/>
    </xf>
    <xf numFmtId="0" fontId="11" fillId="0" borderId="1" xfId="0" applyFont="1" applyFill="1" applyBorder="1"/>
    <xf numFmtId="0" fontId="4" fillId="0" borderId="0" xfId="0" applyFont="1" applyFill="1"/>
    <xf numFmtId="0" fontId="0" fillId="0" borderId="0" xfId="0" applyFill="1"/>
    <xf numFmtId="0" fontId="4" fillId="0" borderId="0" xfId="0" applyFont="1" applyBorder="1"/>
    <xf numFmtId="0" fontId="11" fillId="0" borderId="0" xfId="0" applyFont="1" applyFill="1" applyBorder="1" applyAlignment="1">
      <alignment/>
    </xf>
    <xf numFmtId="0" fontId="19" fillId="0" borderId="0" xfId="20" applyNumberFormat="1" applyFont="1" applyFill="1" applyBorder="1" applyAlignment="1">
      <alignment vertical="top" wrapText="1"/>
      <protection/>
    </xf>
    <xf numFmtId="0" fontId="22" fillId="0" borderId="1" xfId="0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top" wrapText="1" indent="2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167" fontId="27" fillId="0" borderId="2" xfId="0" applyNumberFormat="1" applyFont="1" applyBorder="1" applyAlignment="1">
      <alignment horizontal="center" vertical="top"/>
    </xf>
    <xf numFmtId="167" fontId="27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vertical="top"/>
    </xf>
    <xf numFmtId="0" fontId="0" fillId="3" borderId="0" xfId="0" applyFont="1" applyFill="1"/>
    <xf numFmtId="166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" fontId="11" fillId="0" borderId="1" xfId="0" applyNumberFormat="1" applyFont="1" applyBorder="1"/>
    <xf numFmtId="4" fontId="14" fillId="0" borderId="1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4" fontId="14" fillId="2" borderId="1" xfId="0" applyNumberFormat="1" applyFont="1" applyFill="1" applyBorder="1"/>
    <xf numFmtId="4" fontId="11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vertical="top"/>
    </xf>
    <xf numFmtId="4" fontId="27" fillId="0" borderId="2" xfId="0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vertical="top"/>
    </xf>
    <xf numFmtId="2" fontId="5" fillId="3" borderId="1" xfId="22" applyNumberFormat="1" applyFont="1" applyFill="1" applyBorder="1" applyAlignment="1">
      <alignment horizontal="right"/>
      <protection/>
    </xf>
    <xf numFmtId="2" fontId="4" fillId="3" borderId="1" xfId="0" applyNumberFormat="1" applyFont="1" applyFill="1" applyBorder="1" applyAlignment="1">
      <alignment/>
    </xf>
    <xf numFmtId="2" fontId="7" fillId="3" borderId="1" xfId="22" applyNumberFormat="1" applyFont="1" applyFill="1" applyBorder="1" applyAlignment="1">
      <alignment horizontal="right" wrapText="1"/>
      <protection/>
    </xf>
    <xf numFmtId="2" fontId="5" fillId="3" borderId="1" xfId="22" applyNumberFormat="1" applyFont="1" applyFill="1" applyBorder="1" applyAlignment="1">
      <alignment horizontal="center" wrapText="1"/>
      <protection/>
    </xf>
    <xf numFmtId="164" fontId="14" fillId="0" borderId="1" xfId="0" applyNumberFormat="1" applyFont="1" applyFill="1" applyBorder="1"/>
    <xf numFmtId="0" fontId="8" fillId="0" borderId="1" xfId="20" applyFont="1" applyFill="1" applyBorder="1" applyAlignment="1">
      <alignment vertical="top" wrapText="1"/>
      <protection/>
    </xf>
    <xf numFmtId="0" fontId="8" fillId="0" borderId="1" xfId="20" applyFont="1" applyFill="1" applyBorder="1" applyAlignment="1">
      <alignment vertical="top"/>
      <protection/>
    </xf>
    <xf numFmtId="0" fontId="5" fillId="0" borderId="1" xfId="20" applyFont="1" applyFill="1" applyBorder="1" applyAlignment="1">
      <alignment horizontal="center" vertical="top"/>
      <protection/>
    </xf>
    <xf numFmtId="0" fontId="5" fillId="0" borderId="1" xfId="22" applyFont="1" applyFill="1" applyBorder="1" applyAlignment="1">
      <alignment horizontal="justify" vertical="top"/>
      <protection/>
    </xf>
    <xf numFmtId="0" fontId="5" fillId="0" borderId="1" xfId="22" applyFont="1" applyFill="1" applyBorder="1" applyAlignment="1">
      <alignment vertical="top" wrapText="1"/>
      <protection/>
    </xf>
    <xf numFmtId="0" fontId="4" fillId="0" borderId="1" xfId="22" applyFont="1" applyFill="1" applyBorder="1" applyAlignment="1">
      <alignment horizontal="justify" vertical="top"/>
      <protection/>
    </xf>
    <xf numFmtId="0" fontId="4" fillId="0" borderId="1" xfId="22" applyFont="1" applyFill="1" applyBorder="1" applyAlignment="1">
      <alignment horizontal="justify" vertical="top" wrapText="1"/>
      <protection/>
    </xf>
    <xf numFmtId="0" fontId="5" fillId="0" borderId="1" xfId="22" applyFont="1" applyFill="1" applyBorder="1" applyAlignment="1">
      <alignment horizontal="justify" vertical="top" wrapText="1"/>
      <protection/>
    </xf>
    <xf numFmtId="0" fontId="4" fillId="0" borderId="1" xfId="20" applyFont="1" applyFill="1" applyBorder="1" applyAlignment="1">
      <alignment horizontal="justify" vertical="top"/>
      <protection/>
    </xf>
    <xf numFmtId="0" fontId="4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37" fillId="0" borderId="1" xfId="22" applyFont="1" applyFill="1" applyBorder="1" applyAlignment="1">
      <alignment horizontal="justify" vertical="top" wrapText="1"/>
      <protection/>
    </xf>
    <xf numFmtId="0" fontId="5" fillId="0" borderId="1" xfId="22" applyNumberFormat="1" applyFont="1" applyFill="1" applyBorder="1" applyAlignment="1">
      <alignment horizontal="justify" vertical="top" wrapText="1"/>
      <protection/>
    </xf>
    <xf numFmtId="0" fontId="7" fillId="0" borderId="1" xfId="22" applyFont="1" applyFill="1" applyBorder="1" applyAlignment="1">
      <alignment horizontal="justify" vertical="top"/>
      <protection/>
    </xf>
    <xf numFmtId="0" fontId="6" fillId="0" borderId="1" xfId="0" applyNumberFormat="1" applyFont="1" applyFill="1" applyBorder="1" applyAlignment="1">
      <alignment horizontal="justify" vertical="top"/>
    </xf>
    <xf numFmtId="0" fontId="8" fillId="0" borderId="1" xfId="20" applyFont="1" applyFill="1" applyBorder="1" applyAlignment="1">
      <alignment horizontal="center" vertical="top" wrapText="1"/>
      <protection/>
    </xf>
    <xf numFmtId="168" fontId="8" fillId="0" borderId="1" xfId="20" applyNumberFormat="1" applyFont="1" applyFill="1" applyBorder="1" applyAlignment="1">
      <alignment horizontal="center" vertical="top" wrapText="1"/>
      <protection/>
    </xf>
    <xf numFmtId="0" fontId="38" fillId="0" borderId="1" xfId="20" applyFont="1" applyFill="1" applyBorder="1" applyAlignment="1">
      <alignment horizontal="center" vertical="top" wrapText="1"/>
      <protection/>
    </xf>
    <xf numFmtId="0" fontId="37" fillId="0" borderId="1" xfId="20" applyFont="1" applyFill="1" applyBorder="1" applyAlignment="1">
      <alignment horizontal="center" vertical="top"/>
      <protection/>
    </xf>
    <xf numFmtId="0" fontId="5" fillId="0" borderId="1" xfId="20" applyFont="1" applyFill="1" applyBorder="1" applyAlignment="1">
      <alignment horizontal="center" vertical="top" wrapText="1"/>
      <protection/>
    </xf>
    <xf numFmtId="0" fontId="5" fillId="0" borderId="1" xfId="20" applyNumberFormat="1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0" fontId="37" fillId="0" borderId="1" xfId="22" applyFont="1" applyFill="1" applyBorder="1" applyAlignment="1">
      <alignment horizontal="justify" vertical="top"/>
      <protection/>
    </xf>
    <xf numFmtId="2" fontId="5" fillId="0" borderId="1" xfId="22" applyNumberFormat="1" applyFont="1" applyFill="1" applyBorder="1" applyAlignment="1">
      <alignment horizontal="right"/>
      <protection/>
    </xf>
    <xf numFmtId="2" fontId="34" fillId="0" borderId="1" xfId="0" applyNumberFormat="1" applyFont="1" applyFill="1" applyBorder="1" applyAlignment="1">
      <alignment horizontal="right"/>
    </xf>
    <xf numFmtId="0" fontId="37" fillId="0" borderId="1" xfId="22" applyFont="1" applyFill="1" applyBorder="1" applyAlignment="1">
      <alignment horizontal="justify"/>
      <protection/>
    </xf>
    <xf numFmtId="0" fontId="8" fillId="0" borderId="1" xfId="22" applyFont="1" applyFill="1" applyBorder="1" applyAlignment="1">
      <alignment horizontal="justify" vertical="top"/>
      <protection/>
    </xf>
    <xf numFmtId="2" fontId="4" fillId="0" borderId="1" xfId="22" applyNumberFormat="1" applyFont="1" applyFill="1" applyBorder="1" applyAlignment="1">
      <alignment horizontal="right"/>
      <protection/>
    </xf>
    <xf numFmtId="4" fontId="35" fillId="0" borderId="1" xfId="0" applyNumberFormat="1" applyFont="1" applyFill="1" applyBorder="1" applyAlignment="1">
      <alignment horizontal="right" shrinkToFit="1"/>
    </xf>
    <xf numFmtId="2" fontId="6" fillId="0" borderId="1" xfId="0" applyNumberFormat="1" applyFont="1" applyFill="1" applyBorder="1" applyAlignment="1">
      <alignment horizontal="right"/>
    </xf>
    <xf numFmtId="0" fontId="8" fillId="0" borderId="1" xfId="20" applyFont="1" applyFill="1" applyBorder="1" applyAlignment="1">
      <alignment horizontal="justify" vertical="top"/>
      <protection/>
    </xf>
    <xf numFmtId="0" fontId="39" fillId="0" borderId="1" xfId="0" applyFont="1" applyFill="1" applyBorder="1" applyAlignment="1">
      <alignment vertical="top" wrapText="1"/>
    </xf>
    <xf numFmtId="2" fontId="5" fillId="0" borderId="1" xfId="22" applyNumberFormat="1" applyFont="1" applyFill="1" applyBorder="1" applyAlignment="1">
      <alignment horizontal="right" wrapText="1"/>
      <protection/>
    </xf>
    <xf numFmtId="0" fontId="6" fillId="0" borderId="1" xfId="0" applyFont="1" applyFill="1" applyBorder="1" applyAlignment="1">
      <alignment horizontal="right"/>
    </xf>
    <xf numFmtId="0" fontId="8" fillId="0" borderId="1" xfId="22" applyFont="1" applyFill="1" applyBorder="1" applyAlignment="1">
      <alignment horizontal="justify" vertical="top" wrapText="1"/>
      <protection/>
    </xf>
    <xf numFmtId="0" fontId="40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right"/>
    </xf>
    <xf numFmtId="4" fontId="4" fillId="0" borderId="1" xfId="22" applyNumberFormat="1" applyFont="1" applyFill="1" applyBorder="1" applyAlignment="1">
      <alignment horizontal="right"/>
      <protection/>
    </xf>
    <xf numFmtId="164" fontId="6" fillId="0" borderId="1" xfId="0" applyNumberFormat="1" applyFont="1" applyFill="1" applyBorder="1" applyAlignment="1">
      <alignment horizontal="right"/>
    </xf>
    <xf numFmtId="0" fontId="41" fillId="0" borderId="1" xfId="0" applyFont="1" applyFill="1" applyBorder="1" applyAlignment="1">
      <alignment horizontal="left" vertical="top" wrapText="1"/>
    </xf>
    <xf numFmtId="164" fontId="34" fillId="0" borderId="1" xfId="0" applyNumberFormat="1" applyFont="1" applyFill="1" applyBorder="1" applyAlignment="1">
      <alignment horizontal="right"/>
    </xf>
    <xf numFmtId="4" fontId="5" fillId="0" borderId="1" xfId="22" applyNumberFormat="1" applyFont="1" applyFill="1" applyBorder="1" applyAlignment="1">
      <alignment horizontal="right"/>
      <protection/>
    </xf>
    <xf numFmtId="0" fontId="3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5" fillId="0" borderId="1" xfId="22" applyNumberFormat="1" applyFont="1" applyFill="1" applyBorder="1" applyAlignment="1">
      <alignment horizontal="center"/>
      <protection/>
    </xf>
    <xf numFmtId="2" fontId="5" fillId="0" borderId="1" xfId="22" applyNumberFormat="1" applyFont="1" applyFill="1" applyBorder="1" applyAlignment="1">
      <alignment/>
      <protection/>
    </xf>
    <xf numFmtId="2" fontId="4" fillId="0" borderId="1" xfId="22" applyNumberFormat="1" applyFont="1" applyFill="1" applyBorder="1" applyAlignment="1">
      <alignment horizontal="center"/>
      <protection/>
    </xf>
    <xf numFmtId="2" fontId="6" fillId="0" borderId="1" xfId="0" applyNumberFormat="1" applyFont="1" applyFill="1" applyBorder="1" applyAlignment="1">
      <alignment/>
    </xf>
    <xf numFmtId="0" fontId="37" fillId="3" borderId="1" xfId="22" applyFont="1" applyFill="1" applyBorder="1" applyAlignment="1">
      <alignment horizontal="justify"/>
      <protection/>
    </xf>
    <xf numFmtId="0" fontId="5" fillId="3" borderId="1" xfId="22" applyFont="1" applyFill="1" applyBorder="1" applyAlignment="1">
      <alignment horizontal="justify" vertical="top" wrapText="1"/>
      <protection/>
    </xf>
    <xf numFmtId="2" fontId="5" fillId="0" borderId="1" xfId="22" applyNumberFormat="1" applyFont="1" applyFill="1" applyBorder="1" applyAlignment="1">
      <alignment horizontal="center" wrapText="1"/>
      <protection/>
    </xf>
    <xf numFmtId="0" fontId="37" fillId="0" borderId="1" xfId="22" applyFont="1" applyFill="1" applyBorder="1" applyAlignment="1">
      <alignment vertical="top"/>
      <protection/>
    </xf>
    <xf numFmtId="2" fontId="5" fillId="0" borderId="1" xfId="22" applyNumberFormat="1" applyFont="1" applyFill="1" applyBorder="1" applyAlignment="1">
      <alignment horizontal="center" vertical="top" wrapText="1"/>
      <protection/>
    </xf>
    <xf numFmtId="0" fontId="8" fillId="0" borderId="1" xfId="22" applyFont="1" applyFill="1" applyBorder="1" applyAlignment="1">
      <alignment vertical="top"/>
      <protection/>
    </xf>
    <xf numFmtId="2" fontId="4" fillId="0" borderId="1" xfId="22" applyNumberFormat="1" applyFont="1" applyFill="1" applyBorder="1" applyAlignment="1">
      <alignment horizontal="center" wrapText="1"/>
      <protection/>
    </xf>
    <xf numFmtId="2" fontId="4" fillId="0" borderId="1" xfId="0" applyNumberFormat="1" applyFont="1" applyFill="1" applyBorder="1" applyAlignment="1">
      <alignment/>
    </xf>
    <xf numFmtId="2" fontId="7" fillId="0" borderId="1" xfId="22" applyNumberFormat="1" applyFont="1" applyFill="1" applyBorder="1" applyAlignment="1">
      <alignment horizontal="right" wrapText="1"/>
      <protection/>
    </xf>
    <xf numFmtId="2" fontId="7" fillId="0" borderId="1" xfId="22" applyNumberFormat="1" applyFont="1" applyFill="1" applyBorder="1" applyAlignment="1">
      <alignment horizontal="right"/>
      <protection/>
    </xf>
    <xf numFmtId="2" fontId="42" fillId="0" borderId="1" xfId="0" applyNumberFormat="1" applyFont="1" applyFill="1" applyBorder="1" applyAlignment="1">
      <alignment horizontal="right"/>
    </xf>
    <xf numFmtId="2" fontId="4" fillId="0" borderId="1" xfId="22" applyNumberFormat="1" applyFont="1" applyFill="1" applyBorder="1" applyAlignment="1">
      <alignment wrapText="1"/>
      <protection/>
    </xf>
    <xf numFmtId="2" fontId="5" fillId="0" borderId="1" xfId="22" applyNumberFormat="1" applyFont="1" applyFill="1" applyBorder="1" applyAlignment="1">
      <alignment wrapText="1"/>
      <protection/>
    </xf>
    <xf numFmtId="164" fontId="4" fillId="0" borderId="1" xfId="22" applyNumberFormat="1" applyFont="1" applyFill="1" applyBorder="1" applyAlignment="1">
      <alignment wrapText="1"/>
      <protection/>
    </xf>
    <xf numFmtId="0" fontId="3" fillId="0" borderId="3" xfId="20" applyFont="1" applyBorder="1" applyAlignment="1">
      <alignment horizontal="center" wrapText="1"/>
      <protection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20" applyNumberFormat="1" applyFont="1" applyFill="1" applyBorder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66" fontId="14" fillId="0" borderId="1" xfId="0" applyNumberFormat="1" applyFont="1" applyFill="1" applyBorder="1" applyAlignment="1">
      <alignment horizontal="right" vertical="top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3" xfId="21"/>
    <cellStyle name="Обычный 2 2" xfId="22"/>
    <cellStyle name="Обычный 2 2 2" xfId="23"/>
    <cellStyle name="Обычный 4" xfId="24"/>
    <cellStyle name="Обычный 2 2 3" xfId="25"/>
    <cellStyle name="Обычный 2 2 5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workbookViewId="0" topLeftCell="A73">
      <selection activeCell="B8" sqref="B8"/>
    </sheetView>
  </sheetViews>
  <sheetFormatPr defaultColWidth="9.140625" defaultRowHeight="15"/>
  <cols>
    <col min="1" max="1" width="24.421875" style="1" customWidth="1"/>
    <col min="2" max="2" width="47.00390625" style="1" customWidth="1"/>
    <col min="3" max="3" width="11.140625" style="95" customWidth="1"/>
    <col min="4" max="4" width="13.57421875" style="95" bestFit="1" customWidth="1"/>
    <col min="5" max="5" width="11.7109375" style="1" customWidth="1"/>
    <col min="6" max="6" width="12.00390625" style="1" customWidth="1"/>
    <col min="7" max="16384" width="9.140625" style="1" customWidth="1"/>
  </cols>
  <sheetData>
    <row r="1" spans="1:6" ht="40.5" customHeight="1">
      <c r="A1" s="181" t="s">
        <v>380</v>
      </c>
      <c r="B1" s="181"/>
      <c r="C1" s="181"/>
      <c r="D1" s="181"/>
      <c r="E1" s="181"/>
      <c r="F1" s="181"/>
    </row>
    <row r="2" spans="1:6" ht="60">
      <c r="A2" s="116" t="s">
        <v>0</v>
      </c>
      <c r="B2" s="117" t="s">
        <v>1</v>
      </c>
      <c r="C2" s="134" t="s">
        <v>336</v>
      </c>
      <c r="D2" s="135" t="s">
        <v>381</v>
      </c>
      <c r="E2" s="136" t="s">
        <v>2</v>
      </c>
      <c r="F2" s="134" t="s">
        <v>303</v>
      </c>
    </row>
    <row r="3" spans="1:6" ht="15">
      <c r="A3" s="137">
        <v>1</v>
      </c>
      <c r="B3" s="118">
        <v>2</v>
      </c>
      <c r="C3" s="138">
        <v>3</v>
      </c>
      <c r="D3" s="139">
        <v>5</v>
      </c>
      <c r="E3" s="140">
        <v>7</v>
      </c>
      <c r="F3" s="140">
        <v>9</v>
      </c>
    </row>
    <row r="4" spans="1:6" ht="15">
      <c r="A4" s="141" t="s">
        <v>3</v>
      </c>
      <c r="B4" s="120" t="s">
        <v>4</v>
      </c>
      <c r="C4" s="142">
        <f>SUM(C5+C11+C17+C30+C36+C38+C40+C52+C58+C68+C78+C120)</f>
        <v>468406.00000000006</v>
      </c>
      <c r="D4" s="111">
        <f>SUM(D5+D11+D17+D30+D36+D38+D40+D52+D58+D68+D78+D120)</f>
        <v>107306.08000000002</v>
      </c>
      <c r="E4" s="142">
        <f>SUM(D4*100/C4)</f>
        <v>22.90877572020854</v>
      </c>
      <c r="F4" s="143">
        <f>D4-C4</f>
        <v>-361099.92000000004</v>
      </c>
    </row>
    <row r="5" spans="1:6" ht="15">
      <c r="A5" s="144" t="s">
        <v>5</v>
      </c>
      <c r="B5" s="120" t="s">
        <v>6</v>
      </c>
      <c r="C5" s="142">
        <f>SUM(C6)</f>
        <v>360113</v>
      </c>
      <c r="D5" s="142">
        <f>SUM(D6)</f>
        <v>75931.34000000001</v>
      </c>
      <c r="E5" s="142">
        <f aca="true" t="shared" si="0" ref="E5:E66">SUM(D5*100/C5)</f>
        <v>21.085420409704735</v>
      </c>
      <c r="F5" s="143">
        <f aca="true" t="shared" si="1" ref="F5:F68">D5-C5</f>
        <v>-284181.66</v>
      </c>
    </row>
    <row r="6" spans="1:6" ht="15">
      <c r="A6" s="144" t="s">
        <v>7</v>
      </c>
      <c r="B6" s="120" t="s">
        <v>8</v>
      </c>
      <c r="C6" s="142">
        <f>SUM(C7:C10)</f>
        <v>360113</v>
      </c>
      <c r="D6" s="142">
        <f aca="true" t="shared" si="2" ref="D6">SUM(D7:D10)</f>
        <v>75931.34000000001</v>
      </c>
      <c r="E6" s="142">
        <f t="shared" si="0"/>
        <v>21.085420409704735</v>
      </c>
      <c r="F6" s="143">
        <f t="shared" si="1"/>
        <v>-284181.66</v>
      </c>
    </row>
    <row r="7" spans="1:6" ht="68.25" customHeight="1">
      <c r="A7" s="145" t="s">
        <v>9</v>
      </c>
      <c r="B7" s="122" t="s">
        <v>10</v>
      </c>
      <c r="C7" s="146">
        <v>352717</v>
      </c>
      <c r="D7" s="147">
        <v>74570.63</v>
      </c>
      <c r="E7" s="146">
        <f t="shared" si="0"/>
        <v>21.141773716605663</v>
      </c>
      <c r="F7" s="148">
        <f t="shared" si="1"/>
        <v>-278146.37</v>
      </c>
    </row>
    <row r="8" spans="1:6" ht="106.5" customHeight="1">
      <c r="A8" s="145" t="s">
        <v>11</v>
      </c>
      <c r="B8" s="122" t="s">
        <v>12</v>
      </c>
      <c r="C8" s="146">
        <v>1330</v>
      </c>
      <c r="D8" s="147">
        <v>-34.76</v>
      </c>
      <c r="E8" s="146">
        <f t="shared" si="0"/>
        <v>-2.613533834586466</v>
      </c>
      <c r="F8" s="148">
        <f t="shared" si="1"/>
        <v>-1364.76</v>
      </c>
    </row>
    <row r="9" spans="1:6" ht="42" customHeight="1">
      <c r="A9" s="145" t="s">
        <v>13</v>
      </c>
      <c r="B9" s="122" t="s">
        <v>14</v>
      </c>
      <c r="C9" s="146">
        <v>1317</v>
      </c>
      <c r="D9" s="147">
        <v>476.89</v>
      </c>
      <c r="E9" s="146">
        <f t="shared" si="0"/>
        <v>36.21032649962035</v>
      </c>
      <c r="F9" s="148">
        <f t="shared" si="1"/>
        <v>-840.11</v>
      </c>
    </row>
    <row r="10" spans="1:6" ht="81" customHeight="1">
      <c r="A10" s="145" t="s">
        <v>15</v>
      </c>
      <c r="B10" s="122" t="s">
        <v>16</v>
      </c>
      <c r="C10" s="146">
        <v>4749</v>
      </c>
      <c r="D10" s="147">
        <v>918.58</v>
      </c>
      <c r="E10" s="146">
        <f t="shared" si="0"/>
        <v>19.342598441777216</v>
      </c>
      <c r="F10" s="148">
        <f t="shared" si="1"/>
        <v>-3830.42</v>
      </c>
    </row>
    <row r="11" spans="1:6" ht="38.25">
      <c r="A11" s="141" t="s">
        <v>17</v>
      </c>
      <c r="B11" s="123" t="s">
        <v>18</v>
      </c>
      <c r="C11" s="142">
        <f>SUM(C12)</f>
        <v>12779.58</v>
      </c>
      <c r="D11" s="142">
        <f>SUM(D12)</f>
        <v>3924.3300000000004</v>
      </c>
      <c r="E11" s="142">
        <f t="shared" si="0"/>
        <v>30.707816688811373</v>
      </c>
      <c r="F11" s="143">
        <f t="shared" si="1"/>
        <v>-8855.25</v>
      </c>
    </row>
    <row r="12" spans="1:6" ht="30" customHeight="1">
      <c r="A12" s="141" t="s">
        <v>19</v>
      </c>
      <c r="B12" s="123" t="s">
        <v>20</v>
      </c>
      <c r="C12" s="142">
        <f>SUM(C13:C16)</f>
        <v>12779.58</v>
      </c>
      <c r="D12" s="142">
        <f aca="true" t="shared" si="3" ref="D12">SUM(D13:D16)</f>
        <v>3924.3300000000004</v>
      </c>
      <c r="E12" s="142">
        <f t="shared" si="0"/>
        <v>30.707816688811373</v>
      </c>
      <c r="F12" s="143">
        <f t="shared" si="1"/>
        <v>-8855.25</v>
      </c>
    </row>
    <row r="13" spans="1:6" ht="69" customHeight="1">
      <c r="A13" s="149" t="s">
        <v>21</v>
      </c>
      <c r="B13" s="124" t="s">
        <v>22</v>
      </c>
      <c r="C13" s="146">
        <v>4766.95</v>
      </c>
      <c r="D13" s="147">
        <v>1616.76</v>
      </c>
      <c r="E13" s="146">
        <f t="shared" si="0"/>
        <v>33.91602597048427</v>
      </c>
      <c r="F13" s="148">
        <f t="shared" si="1"/>
        <v>-3150.1899999999996</v>
      </c>
    </row>
    <row r="14" spans="1:6" ht="90" customHeight="1">
      <c r="A14" s="149" t="s">
        <v>23</v>
      </c>
      <c r="B14" s="124" t="s">
        <v>24</v>
      </c>
      <c r="C14" s="146">
        <v>36.59</v>
      </c>
      <c r="D14" s="147">
        <v>10.9</v>
      </c>
      <c r="E14" s="146">
        <f t="shared" si="0"/>
        <v>29.78955998906805</v>
      </c>
      <c r="F14" s="148">
        <f t="shared" si="1"/>
        <v>-25.690000000000005</v>
      </c>
    </row>
    <row r="15" spans="1:6" ht="81" customHeight="1">
      <c r="A15" s="150" t="s">
        <v>25</v>
      </c>
      <c r="B15" s="124" t="s">
        <v>26</v>
      </c>
      <c r="C15" s="146">
        <v>8713.21</v>
      </c>
      <c r="D15" s="147">
        <v>2633.56</v>
      </c>
      <c r="E15" s="146">
        <f t="shared" si="0"/>
        <v>30.22491137020685</v>
      </c>
      <c r="F15" s="148">
        <f t="shared" si="1"/>
        <v>-6079.65</v>
      </c>
    </row>
    <row r="16" spans="1:6" ht="78.75" customHeight="1">
      <c r="A16" s="149" t="s">
        <v>27</v>
      </c>
      <c r="B16" s="124" t="s">
        <v>28</v>
      </c>
      <c r="C16" s="146">
        <v>-737.17</v>
      </c>
      <c r="D16" s="147">
        <v>-336.89</v>
      </c>
      <c r="E16" s="146">
        <f t="shared" si="0"/>
        <v>45.70044901447427</v>
      </c>
      <c r="F16" s="148">
        <f t="shared" si="1"/>
        <v>400.28</v>
      </c>
    </row>
    <row r="17" spans="1:6" ht="18" customHeight="1">
      <c r="A17" s="141" t="s">
        <v>156</v>
      </c>
      <c r="B17" s="123" t="s">
        <v>157</v>
      </c>
      <c r="C17" s="142">
        <f>SUM(C22+C25+C28+C18)</f>
        <v>24535.18</v>
      </c>
      <c r="D17" s="142">
        <f>SUM(D22+D25+D28+D18)</f>
        <v>6121.77</v>
      </c>
      <c r="E17" s="142">
        <f t="shared" si="0"/>
        <v>24.95098874351034</v>
      </c>
      <c r="F17" s="143">
        <f t="shared" si="1"/>
        <v>-18413.41</v>
      </c>
    </row>
    <row r="18" spans="1:6" ht="30" customHeight="1">
      <c r="A18" s="141" t="s">
        <v>382</v>
      </c>
      <c r="B18" s="123" t="s">
        <v>172</v>
      </c>
      <c r="C18" s="142">
        <f>SUM(C19:C21)</f>
        <v>5533</v>
      </c>
      <c r="D18" s="142">
        <f>SUM(D19:D21)</f>
        <v>1347.4299999999998</v>
      </c>
      <c r="E18" s="142">
        <f t="shared" si="0"/>
        <v>24.352611603108617</v>
      </c>
      <c r="F18" s="143">
        <f t="shared" si="1"/>
        <v>-4185.57</v>
      </c>
    </row>
    <row r="19" spans="1:6" ht="30" customHeight="1">
      <c r="A19" s="145" t="s">
        <v>383</v>
      </c>
      <c r="B19" s="122" t="s">
        <v>384</v>
      </c>
      <c r="C19" s="146">
        <v>2332</v>
      </c>
      <c r="D19" s="147">
        <v>451.3</v>
      </c>
      <c r="E19" s="146">
        <f t="shared" si="0"/>
        <v>19.352487135506003</v>
      </c>
      <c r="F19" s="148">
        <f t="shared" si="1"/>
        <v>-1880.7</v>
      </c>
    </row>
    <row r="20" spans="1:6" ht="39.75" customHeight="1">
      <c r="A20" s="145" t="s">
        <v>385</v>
      </c>
      <c r="B20" s="122" t="s">
        <v>386</v>
      </c>
      <c r="C20" s="146">
        <v>3201</v>
      </c>
      <c r="D20" s="147">
        <v>824.28</v>
      </c>
      <c r="E20" s="146">
        <f t="shared" si="0"/>
        <v>25.75070290534208</v>
      </c>
      <c r="F20" s="148">
        <f t="shared" si="1"/>
        <v>-2376.7200000000003</v>
      </c>
    </row>
    <row r="21" spans="1:6" ht="40.5" customHeight="1">
      <c r="A21" s="145" t="s">
        <v>387</v>
      </c>
      <c r="B21" s="122" t="s">
        <v>305</v>
      </c>
      <c r="C21" s="146">
        <v>0</v>
      </c>
      <c r="D21" s="147">
        <v>71.85</v>
      </c>
      <c r="E21" s="146"/>
      <c r="F21" s="148">
        <f t="shared" si="1"/>
        <v>71.85</v>
      </c>
    </row>
    <row r="22" spans="1:6" ht="32.25" customHeight="1">
      <c r="A22" s="141" t="s">
        <v>29</v>
      </c>
      <c r="B22" s="123" t="s">
        <v>31</v>
      </c>
      <c r="C22" s="151">
        <f>SUM(C23:C24)</f>
        <v>15267.18</v>
      </c>
      <c r="D22" s="151">
        <f>SUM(D23:D24)</f>
        <v>3826.04</v>
      </c>
      <c r="E22" s="142">
        <f t="shared" si="0"/>
        <v>25.060554732439126</v>
      </c>
      <c r="F22" s="143">
        <f t="shared" si="1"/>
        <v>-11441.14</v>
      </c>
    </row>
    <row r="23" spans="1:6" ht="27.75" customHeight="1">
      <c r="A23" s="145" t="s">
        <v>30</v>
      </c>
      <c r="B23" s="122" t="s">
        <v>31</v>
      </c>
      <c r="C23" s="146">
        <v>15267.18</v>
      </c>
      <c r="D23" s="147">
        <v>3826.04</v>
      </c>
      <c r="E23" s="146">
        <f t="shared" si="0"/>
        <v>25.060554732439126</v>
      </c>
      <c r="F23" s="148">
        <f t="shared" si="1"/>
        <v>-11441.14</v>
      </c>
    </row>
    <row r="24" spans="1:6" ht="38.25">
      <c r="A24" s="145" t="s">
        <v>348</v>
      </c>
      <c r="B24" s="122" t="s">
        <v>349</v>
      </c>
      <c r="C24" s="146">
        <v>0</v>
      </c>
      <c r="D24" s="152">
        <v>0</v>
      </c>
      <c r="E24" s="146">
        <v>0</v>
      </c>
      <c r="F24" s="148">
        <f t="shared" si="1"/>
        <v>0</v>
      </c>
    </row>
    <row r="25" spans="1:6" ht="15">
      <c r="A25" s="141" t="s">
        <v>32</v>
      </c>
      <c r="B25" s="123" t="s">
        <v>33</v>
      </c>
      <c r="C25" s="151">
        <f>SUM(C26:C27)</f>
        <v>75</v>
      </c>
      <c r="D25" s="151">
        <f aca="true" t="shared" si="4" ref="D25">SUM(D26:D27)</f>
        <v>30.71</v>
      </c>
      <c r="E25" s="142">
        <f t="shared" si="0"/>
        <v>40.946666666666665</v>
      </c>
      <c r="F25" s="143">
        <f t="shared" si="1"/>
        <v>-44.29</v>
      </c>
    </row>
    <row r="26" spans="1:6" ht="15">
      <c r="A26" s="145" t="s">
        <v>34</v>
      </c>
      <c r="B26" s="122" t="s">
        <v>33</v>
      </c>
      <c r="C26" s="146">
        <v>75</v>
      </c>
      <c r="D26" s="147">
        <v>30.71</v>
      </c>
      <c r="E26" s="146">
        <f t="shared" si="0"/>
        <v>40.946666666666665</v>
      </c>
      <c r="F26" s="148">
        <f t="shared" si="1"/>
        <v>-44.29</v>
      </c>
    </row>
    <row r="27" spans="1:6" ht="32.25" customHeight="1">
      <c r="A27" s="145" t="s">
        <v>306</v>
      </c>
      <c r="B27" s="122" t="s">
        <v>307</v>
      </c>
      <c r="C27" s="146">
        <v>0</v>
      </c>
      <c r="D27" s="148">
        <v>0</v>
      </c>
      <c r="E27" s="146">
        <v>0</v>
      </c>
      <c r="F27" s="148">
        <f t="shared" si="1"/>
        <v>0</v>
      </c>
    </row>
    <row r="28" spans="1:6" ht="30" customHeight="1">
      <c r="A28" s="141" t="s">
        <v>35</v>
      </c>
      <c r="B28" s="123" t="s">
        <v>36</v>
      </c>
      <c r="C28" s="142">
        <f>SUM(C29)</f>
        <v>3660</v>
      </c>
      <c r="D28" s="142">
        <f>SUM(D29)</f>
        <v>917.59</v>
      </c>
      <c r="E28" s="142">
        <f t="shared" si="0"/>
        <v>25.070765027322405</v>
      </c>
      <c r="F28" s="143">
        <f t="shared" si="1"/>
        <v>-2742.41</v>
      </c>
    </row>
    <row r="29" spans="1:6" ht="42" customHeight="1">
      <c r="A29" s="145" t="s">
        <v>37</v>
      </c>
      <c r="B29" s="122" t="s">
        <v>388</v>
      </c>
      <c r="C29" s="146">
        <v>3660</v>
      </c>
      <c r="D29" s="147">
        <v>917.59</v>
      </c>
      <c r="E29" s="146">
        <f t="shared" si="0"/>
        <v>25.070765027322405</v>
      </c>
      <c r="F29" s="148">
        <f t="shared" si="1"/>
        <v>-2742.41</v>
      </c>
    </row>
    <row r="30" spans="1:6" ht="20.25" customHeight="1">
      <c r="A30" s="144" t="s">
        <v>38</v>
      </c>
      <c r="B30" s="123" t="s">
        <v>39</v>
      </c>
      <c r="C30" s="142">
        <f>SUM(C31+C33)</f>
        <v>35335</v>
      </c>
      <c r="D30" s="142">
        <f aca="true" t="shared" si="5" ref="D30">SUM(D31+D33)</f>
        <v>6049.98</v>
      </c>
      <c r="E30" s="142">
        <f t="shared" si="0"/>
        <v>17.121777274656857</v>
      </c>
      <c r="F30" s="143">
        <f t="shared" si="1"/>
        <v>-29285.02</v>
      </c>
    </row>
    <row r="31" spans="1:6" ht="19.5" customHeight="1">
      <c r="A31" s="141" t="s">
        <v>40</v>
      </c>
      <c r="B31" s="123" t="s">
        <v>41</v>
      </c>
      <c r="C31" s="142">
        <f>SUM(C32)</f>
        <v>13009</v>
      </c>
      <c r="D31" s="142">
        <f aca="true" t="shared" si="6" ref="D31">SUM(D32)</f>
        <v>1475.02</v>
      </c>
      <c r="E31" s="142">
        <f t="shared" si="0"/>
        <v>11.338457990621878</v>
      </c>
      <c r="F31" s="143">
        <f t="shared" si="1"/>
        <v>-11533.98</v>
      </c>
    </row>
    <row r="32" spans="1:6" ht="43.5" customHeight="1">
      <c r="A32" s="145" t="s">
        <v>42</v>
      </c>
      <c r="B32" s="122" t="s">
        <v>43</v>
      </c>
      <c r="C32" s="146">
        <v>13009</v>
      </c>
      <c r="D32" s="147">
        <v>1475.02</v>
      </c>
      <c r="E32" s="146">
        <f t="shared" si="0"/>
        <v>11.338457990621878</v>
      </c>
      <c r="F32" s="148">
        <f t="shared" si="1"/>
        <v>-11533.98</v>
      </c>
    </row>
    <row r="33" spans="1:6" ht="15">
      <c r="A33" s="144" t="s">
        <v>44</v>
      </c>
      <c r="B33" s="123" t="s">
        <v>45</v>
      </c>
      <c r="C33" s="151">
        <f>SUM(C34:C35)</f>
        <v>22326</v>
      </c>
      <c r="D33" s="151">
        <f>SUM(D34:D35)</f>
        <v>4574.96</v>
      </c>
      <c r="E33" s="142">
        <f t="shared" si="0"/>
        <v>20.49162411538117</v>
      </c>
      <c r="F33" s="143">
        <f t="shared" si="1"/>
        <v>-17751.04</v>
      </c>
    </row>
    <row r="34" spans="1:6" ht="29.25" customHeight="1">
      <c r="A34" s="145" t="s">
        <v>145</v>
      </c>
      <c r="B34" s="122" t="s">
        <v>389</v>
      </c>
      <c r="C34" s="146">
        <v>14260</v>
      </c>
      <c r="D34" s="147">
        <v>4098.14</v>
      </c>
      <c r="E34" s="146">
        <f t="shared" si="0"/>
        <v>28.738709677419358</v>
      </c>
      <c r="F34" s="148">
        <f t="shared" si="1"/>
        <v>-10161.86</v>
      </c>
    </row>
    <row r="35" spans="1:6" ht="42" customHeight="1">
      <c r="A35" s="145" t="s">
        <v>146</v>
      </c>
      <c r="B35" s="122" t="s">
        <v>390</v>
      </c>
      <c r="C35" s="146">
        <v>8066</v>
      </c>
      <c r="D35" s="147">
        <v>476.82</v>
      </c>
      <c r="E35" s="146">
        <f t="shared" si="0"/>
        <v>5.911480287627077</v>
      </c>
      <c r="F35" s="148">
        <f t="shared" si="1"/>
        <v>-7589.18</v>
      </c>
    </row>
    <row r="36" spans="1:6" ht="18.75" customHeight="1">
      <c r="A36" s="141" t="s">
        <v>46</v>
      </c>
      <c r="B36" s="123" t="s">
        <v>47</v>
      </c>
      <c r="C36" s="142">
        <f>SUM(C37:C37)</f>
        <v>5825</v>
      </c>
      <c r="D36" s="142">
        <f>SUM(D37:D37)</f>
        <v>1361.62</v>
      </c>
      <c r="E36" s="142">
        <f t="shared" si="0"/>
        <v>23.375450643776823</v>
      </c>
      <c r="F36" s="143">
        <f t="shared" si="1"/>
        <v>-4463.38</v>
      </c>
    </row>
    <row r="37" spans="1:6" ht="44.25" customHeight="1">
      <c r="A37" s="145" t="s">
        <v>48</v>
      </c>
      <c r="B37" s="122" t="s">
        <v>49</v>
      </c>
      <c r="C37" s="146">
        <v>5825</v>
      </c>
      <c r="D37" s="147">
        <v>1361.62</v>
      </c>
      <c r="E37" s="146">
        <f t="shared" si="0"/>
        <v>23.375450643776823</v>
      </c>
      <c r="F37" s="148">
        <f t="shared" si="1"/>
        <v>-4463.38</v>
      </c>
    </row>
    <row r="38" spans="1:6" ht="41.25" customHeight="1">
      <c r="A38" s="130" t="s">
        <v>308</v>
      </c>
      <c r="B38" s="123" t="s">
        <v>309</v>
      </c>
      <c r="C38" s="142">
        <f>SUM(C39)</f>
        <v>0</v>
      </c>
      <c r="D38" s="142">
        <f>SUM(D39)</f>
        <v>0</v>
      </c>
      <c r="E38" s="142"/>
      <c r="F38" s="143">
        <f t="shared" si="1"/>
        <v>0</v>
      </c>
    </row>
    <row r="39" spans="1:6" ht="44.25" customHeight="1">
      <c r="A39" s="153" t="s">
        <v>310</v>
      </c>
      <c r="B39" s="122" t="s">
        <v>311</v>
      </c>
      <c r="C39" s="146">
        <v>0</v>
      </c>
      <c r="D39" s="152">
        <v>0</v>
      </c>
      <c r="E39" s="146"/>
      <c r="F39" s="148">
        <f t="shared" si="1"/>
        <v>0</v>
      </c>
    </row>
    <row r="40" spans="1:6" ht="42" customHeight="1">
      <c r="A40" s="141" t="s">
        <v>50</v>
      </c>
      <c r="B40" s="120" t="s">
        <v>51</v>
      </c>
      <c r="C40" s="142">
        <f>SUM(C41+C51+C45)</f>
        <v>21068</v>
      </c>
      <c r="D40" s="142">
        <f>SUM(D41+D51+D45)</f>
        <v>7574.97</v>
      </c>
      <c r="E40" s="142">
        <f t="shared" si="0"/>
        <v>35.95486045187013</v>
      </c>
      <c r="F40" s="143">
        <f t="shared" si="1"/>
        <v>-13493.029999999999</v>
      </c>
    </row>
    <row r="41" spans="1:6" ht="77.25" customHeight="1">
      <c r="A41" s="141" t="s">
        <v>52</v>
      </c>
      <c r="B41" s="154" t="s">
        <v>53</v>
      </c>
      <c r="C41" s="142">
        <f>SUM(C42+C46)</f>
        <v>20939</v>
      </c>
      <c r="D41" s="142">
        <f>SUM(D42+D46)</f>
        <v>7565.25</v>
      </c>
      <c r="E41" s="142">
        <f t="shared" si="0"/>
        <v>36.12994889918334</v>
      </c>
      <c r="F41" s="143">
        <f t="shared" si="1"/>
        <v>-13373.75</v>
      </c>
    </row>
    <row r="42" spans="1:6" ht="82.5" customHeight="1">
      <c r="A42" s="141" t="s">
        <v>54</v>
      </c>
      <c r="B42" s="123" t="s">
        <v>55</v>
      </c>
      <c r="C42" s="143">
        <f>SUM(C43:C44)</f>
        <v>12000</v>
      </c>
      <c r="D42" s="143">
        <f>SUM(D43:D44)</f>
        <v>4763.97</v>
      </c>
      <c r="E42" s="142">
        <f t="shared" si="0"/>
        <v>39.69975</v>
      </c>
      <c r="F42" s="143">
        <f t="shared" si="1"/>
        <v>-7236.03</v>
      </c>
    </row>
    <row r="43" spans="1:6" ht="91.5" customHeight="1">
      <c r="A43" s="145" t="s">
        <v>140</v>
      </c>
      <c r="B43" s="125" t="s">
        <v>391</v>
      </c>
      <c r="C43" s="146">
        <v>8600</v>
      </c>
      <c r="D43" s="147">
        <v>4011.04</v>
      </c>
      <c r="E43" s="146">
        <f t="shared" si="0"/>
        <v>46.64</v>
      </c>
      <c r="F43" s="148">
        <f t="shared" si="1"/>
        <v>-4588.96</v>
      </c>
    </row>
    <row r="44" spans="1:6" ht="102">
      <c r="A44" s="145" t="s">
        <v>141</v>
      </c>
      <c r="B44" s="125" t="s">
        <v>392</v>
      </c>
      <c r="C44" s="146">
        <v>3400</v>
      </c>
      <c r="D44" s="148">
        <v>752.93</v>
      </c>
      <c r="E44" s="146">
        <f t="shared" si="0"/>
        <v>22.145</v>
      </c>
      <c r="F44" s="148">
        <f t="shared" si="1"/>
        <v>-2647.07</v>
      </c>
    </row>
    <row r="45" spans="1:6" ht="96.75" customHeight="1">
      <c r="A45" s="141" t="s">
        <v>312</v>
      </c>
      <c r="B45" s="126" t="s">
        <v>393</v>
      </c>
      <c r="C45" s="142">
        <v>100</v>
      </c>
      <c r="D45" s="143">
        <v>0</v>
      </c>
      <c r="E45" s="142">
        <f t="shared" si="0"/>
        <v>0</v>
      </c>
      <c r="F45" s="143">
        <f t="shared" si="1"/>
        <v>-100</v>
      </c>
    </row>
    <row r="46" spans="1:6" ht="40.5" customHeight="1">
      <c r="A46" s="141" t="s">
        <v>394</v>
      </c>
      <c r="B46" s="127" t="s">
        <v>56</v>
      </c>
      <c r="C46" s="142">
        <f>SUM(C47:C50)</f>
        <v>8939</v>
      </c>
      <c r="D46" s="142">
        <f aca="true" t="shared" si="7" ref="D46">SUM(D47:D50)</f>
        <v>2801.28</v>
      </c>
      <c r="E46" s="142">
        <f t="shared" si="0"/>
        <v>31.337733527240182</v>
      </c>
      <c r="F46" s="143">
        <f t="shared" si="1"/>
        <v>-6137.719999999999</v>
      </c>
    </row>
    <row r="47" spans="1:6" ht="84" customHeight="1">
      <c r="A47" s="145" t="s">
        <v>57</v>
      </c>
      <c r="B47" s="125" t="s">
        <v>395</v>
      </c>
      <c r="C47" s="146">
        <v>4412</v>
      </c>
      <c r="D47" s="147">
        <v>1854.53</v>
      </c>
      <c r="E47" s="146">
        <f t="shared" si="0"/>
        <v>42.03377153218495</v>
      </c>
      <c r="F47" s="148">
        <f t="shared" si="1"/>
        <v>-2557.4700000000003</v>
      </c>
    </row>
    <row r="48" spans="1:6" ht="69.75" customHeight="1">
      <c r="A48" s="145" t="s">
        <v>58</v>
      </c>
      <c r="B48" s="125" t="s">
        <v>396</v>
      </c>
      <c r="C48" s="146">
        <v>3530</v>
      </c>
      <c r="D48" s="148">
        <v>789.81</v>
      </c>
      <c r="E48" s="146">
        <f t="shared" si="0"/>
        <v>22.374220963172803</v>
      </c>
      <c r="F48" s="148">
        <f t="shared" si="1"/>
        <v>-2740.19</v>
      </c>
    </row>
    <row r="49" spans="1:6" ht="129" customHeight="1">
      <c r="A49" s="145" t="s">
        <v>350</v>
      </c>
      <c r="B49" s="125" t="s">
        <v>397</v>
      </c>
      <c r="C49" s="146">
        <v>0</v>
      </c>
      <c r="D49" s="148">
        <v>0</v>
      </c>
      <c r="E49" s="146"/>
      <c r="F49" s="148">
        <f t="shared" si="1"/>
        <v>0</v>
      </c>
    </row>
    <row r="50" spans="1:6" ht="52.5" customHeight="1">
      <c r="A50" s="145" t="s">
        <v>59</v>
      </c>
      <c r="B50" s="125" t="s">
        <v>398</v>
      </c>
      <c r="C50" s="146">
        <v>997</v>
      </c>
      <c r="D50" s="152">
        <v>156.94</v>
      </c>
      <c r="E50" s="146">
        <f t="shared" si="0"/>
        <v>15.741223671013039</v>
      </c>
      <c r="F50" s="148">
        <f t="shared" si="1"/>
        <v>-840.06</v>
      </c>
    </row>
    <row r="51" spans="1:6" ht="85.5" customHeight="1">
      <c r="A51" s="141" t="s">
        <v>170</v>
      </c>
      <c r="B51" s="126" t="s">
        <v>171</v>
      </c>
      <c r="C51" s="143">
        <v>29</v>
      </c>
      <c r="D51" s="155">
        <v>9.72</v>
      </c>
      <c r="E51" s="142">
        <f t="shared" si="0"/>
        <v>33.51724137931035</v>
      </c>
      <c r="F51" s="143">
        <f t="shared" si="1"/>
        <v>-19.28</v>
      </c>
    </row>
    <row r="52" spans="1:6" ht="32.25" customHeight="1">
      <c r="A52" s="141" t="s">
        <v>60</v>
      </c>
      <c r="B52" s="120" t="s">
        <v>61</v>
      </c>
      <c r="C52" s="142">
        <f>SUM(C53)</f>
        <v>830</v>
      </c>
      <c r="D52" s="142">
        <f aca="true" t="shared" si="8" ref="D52">SUM(D53)</f>
        <v>430.21999999999997</v>
      </c>
      <c r="E52" s="142">
        <f t="shared" si="0"/>
        <v>51.83373493975903</v>
      </c>
      <c r="F52" s="143">
        <f t="shared" si="1"/>
        <v>-399.78000000000003</v>
      </c>
    </row>
    <row r="53" spans="1:6" ht="21.75" customHeight="1">
      <c r="A53" s="141" t="s">
        <v>62</v>
      </c>
      <c r="B53" s="123" t="s">
        <v>63</v>
      </c>
      <c r="C53" s="142">
        <f>SUM(C54:C57)</f>
        <v>830</v>
      </c>
      <c r="D53" s="142">
        <f>SUM(D54:D57)</f>
        <v>430.21999999999997</v>
      </c>
      <c r="E53" s="142">
        <f t="shared" si="0"/>
        <v>51.83373493975903</v>
      </c>
      <c r="F53" s="143">
        <f t="shared" si="1"/>
        <v>-399.78000000000003</v>
      </c>
    </row>
    <row r="54" spans="1:6" ht="29.25" customHeight="1">
      <c r="A54" s="145" t="s">
        <v>64</v>
      </c>
      <c r="B54" s="122" t="s">
        <v>65</v>
      </c>
      <c r="C54" s="156">
        <v>350</v>
      </c>
      <c r="D54" s="152">
        <v>139.32</v>
      </c>
      <c r="E54" s="146">
        <f t="shared" si="0"/>
        <v>39.80571428571429</v>
      </c>
      <c r="F54" s="148">
        <f t="shared" si="1"/>
        <v>-210.68</v>
      </c>
    </row>
    <row r="55" spans="1:6" ht="28.5" customHeight="1">
      <c r="A55" s="145" t="s">
        <v>66</v>
      </c>
      <c r="B55" s="122" t="s">
        <v>67</v>
      </c>
      <c r="C55" s="156">
        <v>0</v>
      </c>
      <c r="D55" s="157">
        <v>0</v>
      </c>
      <c r="E55" s="146"/>
      <c r="F55" s="148">
        <f t="shared" si="1"/>
        <v>0</v>
      </c>
    </row>
    <row r="56" spans="1:6" ht="21" customHeight="1">
      <c r="A56" s="145" t="s">
        <v>68</v>
      </c>
      <c r="B56" s="122" t="s">
        <v>69</v>
      </c>
      <c r="C56" s="156">
        <v>120</v>
      </c>
      <c r="D56" s="148">
        <v>146.34</v>
      </c>
      <c r="E56" s="146">
        <f t="shared" si="0"/>
        <v>121.95</v>
      </c>
      <c r="F56" s="148">
        <f t="shared" si="1"/>
        <v>26.340000000000003</v>
      </c>
    </row>
    <row r="57" spans="1:6" ht="30.75" customHeight="1">
      <c r="A57" s="145" t="s">
        <v>70</v>
      </c>
      <c r="B57" s="122" t="s">
        <v>71</v>
      </c>
      <c r="C57" s="156">
        <v>360</v>
      </c>
      <c r="D57" s="152">
        <v>144.56</v>
      </c>
      <c r="E57" s="146">
        <f t="shared" si="0"/>
        <v>40.15555555555556</v>
      </c>
      <c r="F57" s="148">
        <f t="shared" si="1"/>
        <v>-215.44</v>
      </c>
    </row>
    <row r="58" spans="1:6" ht="27.75" customHeight="1">
      <c r="A58" s="141" t="s">
        <v>72</v>
      </c>
      <c r="B58" s="123" t="s">
        <v>73</v>
      </c>
      <c r="C58" s="142">
        <f>SUM(C59+C63)</f>
        <v>448.4</v>
      </c>
      <c r="D58" s="142">
        <f>SUM(D60+D63)</f>
        <v>482.11</v>
      </c>
      <c r="E58" s="142">
        <f t="shared" si="0"/>
        <v>107.5178412132025</v>
      </c>
      <c r="F58" s="143">
        <f t="shared" si="1"/>
        <v>33.710000000000036</v>
      </c>
    </row>
    <row r="59" spans="1:6" ht="18" customHeight="1">
      <c r="A59" s="141" t="s">
        <v>74</v>
      </c>
      <c r="B59" s="123" t="s">
        <v>75</v>
      </c>
      <c r="C59" s="142">
        <f>SUM(C60)</f>
        <v>354.4</v>
      </c>
      <c r="D59" s="142">
        <f>SUM(D60:D60)</f>
        <v>180.09</v>
      </c>
      <c r="E59" s="142">
        <f t="shared" si="0"/>
        <v>50.81546275395034</v>
      </c>
      <c r="F59" s="143">
        <f t="shared" si="1"/>
        <v>-174.30999999999997</v>
      </c>
    </row>
    <row r="60" spans="1:6" ht="40.5" customHeight="1">
      <c r="A60" s="141" t="s">
        <v>76</v>
      </c>
      <c r="B60" s="123" t="s">
        <v>302</v>
      </c>
      <c r="C60" s="142">
        <f>SUM(C61:C62)</f>
        <v>354.4</v>
      </c>
      <c r="D60" s="142">
        <f>SUM(D61:D62)</f>
        <v>180.09</v>
      </c>
      <c r="E60" s="142">
        <f t="shared" si="0"/>
        <v>50.81546275395034</v>
      </c>
      <c r="F60" s="143">
        <f t="shared" si="1"/>
        <v>-174.30999999999997</v>
      </c>
    </row>
    <row r="61" spans="1:6" ht="42.75" customHeight="1">
      <c r="A61" s="145" t="s">
        <v>77</v>
      </c>
      <c r="B61" s="125" t="s">
        <v>302</v>
      </c>
      <c r="C61" s="146">
        <v>354.4</v>
      </c>
      <c r="D61" s="152">
        <v>180.09</v>
      </c>
      <c r="E61" s="146">
        <f t="shared" si="0"/>
        <v>50.81546275395034</v>
      </c>
      <c r="F61" s="148">
        <f t="shared" si="1"/>
        <v>-174.30999999999997</v>
      </c>
    </row>
    <row r="62" spans="1:6" ht="44.25" customHeight="1">
      <c r="A62" s="145" t="s">
        <v>351</v>
      </c>
      <c r="B62" s="125" t="s">
        <v>302</v>
      </c>
      <c r="C62" s="146">
        <v>0</v>
      </c>
      <c r="D62" s="152">
        <v>0</v>
      </c>
      <c r="E62" s="146"/>
      <c r="F62" s="148">
        <f t="shared" si="1"/>
        <v>0</v>
      </c>
    </row>
    <row r="63" spans="1:6" ht="19.5" customHeight="1">
      <c r="A63" s="158" t="s">
        <v>352</v>
      </c>
      <c r="B63" s="128" t="s">
        <v>353</v>
      </c>
      <c r="C63" s="142">
        <f>SUM(C64+C65)</f>
        <v>94</v>
      </c>
      <c r="D63" s="142">
        <f aca="true" t="shared" si="9" ref="D63">SUM(D64+D65)</f>
        <v>302.02000000000004</v>
      </c>
      <c r="E63" s="142">
        <f t="shared" si="0"/>
        <v>321.29787234042556</v>
      </c>
      <c r="F63" s="143">
        <f t="shared" si="1"/>
        <v>208.02000000000004</v>
      </c>
    </row>
    <row r="64" spans="1:6" ht="40.5" customHeight="1">
      <c r="A64" s="145" t="s">
        <v>78</v>
      </c>
      <c r="B64" s="122" t="s">
        <v>161</v>
      </c>
      <c r="C64" s="146">
        <v>20</v>
      </c>
      <c r="D64" s="152">
        <v>10.24</v>
      </c>
      <c r="E64" s="146">
        <f t="shared" si="0"/>
        <v>51.2</v>
      </c>
      <c r="F64" s="148">
        <f t="shared" si="1"/>
        <v>-9.76</v>
      </c>
    </row>
    <row r="65" spans="1:6" ht="45" customHeight="1">
      <c r="A65" s="141" t="s">
        <v>79</v>
      </c>
      <c r="B65" s="123" t="s">
        <v>80</v>
      </c>
      <c r="C65" s="142">
        <f>C66+C67</f>
        <v>74</v>
      </c>
      <c r="D65" s="142">
        <f>D66+D67</f>
        <v>291.78000000000003</v>
      </c>
      <c r="E65" s="142">
        <f t="shared" si="0"/>
        <v>394.29729729729735</v>
      </c>
      <c r="F65" s="143">
        <f t="shared" si="1"/>
        <v>217.78000000000003</v>
      </c>
    </row>
    <row r="66" spans="1:6" ht="42" customHeight="1">
      <c r="A66" s="145" t="s">
        <v>81</v>
      </c>
      <c r="B66" s="129" t="s">
        <v>399</v>
      </c>
      <c r="C66" s="146">
        <v>74</v>
      </c>
      <c r="D66" s="146">
        <v>225.77</v>
      </c>
      <c r="E66" s="146">
        <f t="shared" si="0"/>
        <v>305.0945945945946</v>
      </c>
      <c r="F66" s="148">
        <f t="shared" si="1"/>
        <v>151.77</v>
      </c>
    </row>
    <row r="67" spans="1:6" ht="43.5" customHeight="1">
      <c r="A67" s="145" t="s">
        <v>82</v>
      </c>
      <c r="B67" s="129" t="s">
        <v>399</v>
      </c>
      <c r="C67" s="146">
        <v>0</v>
      </c>
      <c r="D67" s="148">
        <v>66.01</v>
      </c>
      <c r="E67" s="146"/>
      <c r="F67" s="148">
        <f t="shared" si="1"/>
        <v>66.01</v>
      </c>
    </row>
    <row r="68" spans="1:6" ht="30" customHeight="1">
      <c r="A68" s="141" t="s">
        <v>83</v>
      </c>
      <c r="B68" s="123" t="s">
        <v>84</v>
      </c>
      <c r="C68" s="142">
        <f>SUM(C69+C71+C76)</f>
        <v>3866</v>
      </c>
      <c r="D68" s="142">
        <f aca="true" t="shared" si="10" ref="D68">SUM(D69+D71+D76)</f>
        <v>2622.54</v>
      </c>
      <c r="E68" s="142">
        <f aca="true" t="shared" si="11" ref="E68">SUM(D68*100/C68)</f>
        <v>67.83600620796689</v>
      </c>
      <c r="F68" s="143">
        <f t="shared" si="1"/>
        <v>-1243.46</v>
      </c>
    </row>
    <row r="69" spans="1:6" ht="18.75" customHeight="1">
      <c r="A69" s="141" t="s">
        <v>85</v>
      </c>
      <c r="B69" s="123" t="s">
        <v>86</v>
      </c>
      <c r="C69" s="142">
        <f>SUM(C70)</f>
        <v>0</v>
      </c>
      <c r="D69" s="142">
        <f aca="true" t="shared" si="12" ref="D69">SUM(D70)</f>
        <v>0</v>
      </c>
      <c r="E69" s="142"/>
      <c r="F69" s="143">
        <f aca="true" t="shared" si="13" ref="F69:F132">D69-C69</f>
        <v>0</v>
      </c>
    </row>
    <row r="70" spans="1:6" ht="29.25" customHeight="1">
      <c r="A70" s="141" t="s">
        <v>87</v>
      </c>
      <c r="B70" s="122" t="s">
        <v>88</v>
      </c>
      <c r="C70" s="142">
        <v>0</v>
      </c>
      <c r="D70" s="159">
        <v>0</v>
      </c>
      <c r="E70" s="142"/>
      <c r="F70" s="143">
        <f t="shared" si="13"/>
        <v>0</v>
      </c>
    </row>
    <row r="71" spans="1:6" ht="96" customHeight="1">
      <c r="A71" s="158" t="s">
        <v>354</v>
      </c>
      <c r="B71" s="128" t="s">
        <v>355</v>
      </c>
      <c r="C71" s="142">
        <f>SUM(C72+C73)</f>
        <v>2276</v>
      </c>
      <c r="D71" s="142">
        <f aca="true" t="shared" si="14" ref="D71">SUM(D72+D73)</f>
        <v>429.71</v>
      </c>
      <c r="E71" s="142">
        <f aca="true" t="shared" si="15" ref="E71">SUM(D71*100/C71)</f>
        <v>18.880052724077327</v>
      </c>
      <c r="F71" s="143">
        <f t="shared" si="13"/>
        <v>-1846.29</v>
      </c>
    </row>
    <row r="72" spans="1:6" ht="79.5" customHeight="1">
      <c r="A72" s="141" t="s">
        <v>169</v>
      </c>
      <c r="B72" s="131" t="s">
        <v>173</v>
      </c>
      <c r="C72" s="142">
        <v>0</v>
      </c>
      <c r="D72" s="143">
        <v>0</v>
      </c>
      <c r="E72" s="142"/>
      <c r="F72" s="143">
        <f t="shared" si="13"/>
        <v>0</v>
      </c>
    </row>
    <row r="73" spans="1:6" ht="81" customHeight="1">
      <c r="A73" s="141" t="s">
        <v>142</v>
      </c>
      <c r="B73" s="126" t="s">
        <v>147</v>
      </c>
      <c r="C73" s="142">
        <f>SUM(C74:C75)</f>
        <v>2276</v>
      </c>
      <c r="D73" s="142">
        <f aca="true" t="shared" si="16" ref="D73">SUM(D74:D75)</f>
        <v>429.71</v>
      </c>
      <c r="E73" s="142">
        <f aca="true" t="shared" si="17" ref="E73:E133">SUM(D73*100/C73)</f>
        <v>18.880052724077327</v>
      </c>
      <c r="F73" s="143">
        <f t="shared" si="13"/>
        <v>-1846.29</v>
      </c>
    </row>
    <row r="74" spans="1:6" ht="94.5" customHeight="1">
      <c r="A74" s="145" t="s">
        <v>89</v>
      </c>
      <c r="B74" s="125" t="s">
        <v>400</v>
      </c>
      <c r="C74" s="146">
        <v>2276</v>
      </c>
      <c r="D74" s="152">
        <v>429.71</v>
      </c>
      <c r="E74" s="146">
        <f t="shared" si="17"/>
        <v>18.880052724077327</v>
      </c>
      <c r="F74" s="148">
        <f t="shared" si="13"/>
        <v>-1846.29</v>
      </c>
    </row>
    <row r="75" spans="1:6" ht="96" customHeight="1">
      <c r="A75" s="145" t="s">
        <v>90</v>
      </c>
      <c r="B75" s="125" t="s">
        <v>401</v>
      </c>
      <c r="C75" s="146">
        <v>0</v>
      </c>
      <c r="D75" s="157">
        <v>0</v>
      </c>
      <c r="E75" s="146"/>
      <c r="F75" s="148">
        <f t="shared" si="13"/>
        <v>0</v>
      </c>
    </row>
    <row r="76" spans="1:6" ht="29.25" customHeight="1">
      <c r="A76" s="158" t="s">
        <v>356</v>
      </c>
      <c r="B76" s="128" t="s">
        <v>357</v>
      </c>
      <c r="C76" s="142">
        <f>SUM(C77)</f>
        <v>1590</v>
      </c>
      <c r="D76" s="142">
        <f>SUM(D77)</f>
        <v>2192.83</v>
      </c>
      <c r="E76" s="142">
        <f t="shared" si="17"/>
        <v>137.91383647798742</v>
      </c>
      <c r="F76" s="143">
        <f t="shared" si="13"/>
        <v>602.8299999999999</v>
      </c>
    </row>
    <row r="77" spans="1:6" ht="45" customHeight="1">
      <c r="A77" s="145" t="s">
        <v>91</v>
      </c>
      <c r="B77" s="122" t="s">
        <v>92</v>
      </c>
      <c r="C77" s="146">
        <v>1590</v>
      </c>
      <c r="D77" s="148">
        <v>2192.83</v>
      </c>
      <c r="E77" s="146">
        <f t="shared" si="17"/>
        <v>137.91383647798742</v>
      </c>
      <c r="F77" s="148">
        <f t="shared" si="13"/>
        <v>602.8299999999999</v>
      </c>
    </row>
    <row r="78" spans="1:6" ht="18.75" customHeight="1">
      <c r="A78" s="141" t="s">
        <v>93</v>
      </c>
      <c r="B78" s="123" t="s">
        <v>94</v>
      </c>
      <c r="C78" s="142">
        <f>SUM(C79+C82+C84+C87+C91+C94+C96+C100+C102+C104+C107+C109+C98)</f>
        <v>3605.84</v>
      </c>
      <c r="D78" s="142">
        <f>SUM(D79+D82+D84+D87+D91+D94+D96+D100+D102+D104+D107+D109+D98)</f>
        <v>2807.6</v>
      </c>
      <c r="E78" s="142">
        <f t="shared" si="17"/>
        <v>77.86257848379296</v>
      </c>
      <c r="F78" s="143">
        <f t="shared" si="13"/>
        <v>-798.2400000000002</v>
      </c>
    </row>
    <row r="79" spans="1:6" ht="30.75" customHeight="1">
      <c r="A79" s="158" t="s">
        <v>358</v>
      </c>
      <c r="B79" s="128" t="s">
        <v>359</v>
      </c>
      <c r="C79" s="142">
        <f>SUM(C80:C81)</f>
        <v>177</v>
      </c>
      <c r="D79" s="142">
        <f aca="true" t="shared" si="18" ref="D79">SUM(D80:D81)</f>
        <v>31.39</v>
      </c>
      <c r="E79" s="142">
        <f t="shared" si="17"/>
        <v>17.73446327683616</v>
      </c>
      <c r="F79" s="143">
        <f t="shared" si="13"/>
        <v>-145.61</v>
      </c>
    </row>
    <row r="80" spans="1:6" ht="119.25" customHeight="1">
      <c r="A80" s="145" t="s">
        <v>95</v>
      </c>
      <c r="B80" s="122" t="s">
        <v>162</v>
      </c>
      <c r="C80" s="146">
        <v>152</v>
      </c>
      <c r="D80" s="152">
        <v>24.34</v>
      </c>
      <c r="E80" s="146">
        <f t="shared" si="17"/>
        <v>16.013157894736842</v>
      </c>
      <c r="F80" s="148">
        <f t="shared" si="13"/>
        <v>-127.66</v>
      </c>
    </row>
    <row r="81" spans="1:6" ht="57.75" customHeight="1">
      <c r="A81" s="145" t="s">
        <v>96</v>
      </c>
      <c r="B81" s="122" t="s">
        <v>97</v>
      </c>
      <c r="C81" s="146">
        <v>25</v>
      </c>
      <c r="D81" s="152">
        <v>7.05</v>
      </c>
      <c r="E81" s="146">
        <f t="shared" si="17"/>
        <v>28.2</v>
      </c>
      <c r="F81" s="148">
        <f t="shared" si="13"/>
        <v>-17.95</v>
      </c>
    </row>
    <row r="82" spans="1:6" ht="65.25" customHeight="1">
      <c r="A82" s="158" t="s">
        <v>360</v>
      </c>
      <c r="B82" s="128" t="s">
        <v>361</v>
      </c>
      <c r="C82" s="142">
        <f>SUM(C83)</f>
        <v>100</v>
      </c>
      <c r="D82" s="142">
        <f aca="true" t="shared" si="19" ref="D82">SUM(D83)</f>
        <v>0</v>
      </c>
      <c r="E82" s="142">
        <f t="shared" si="17"/>
        <v>0</v>
      </c>
      <c r="F82" s="143">
        <f t="shared" si="13"/>
        <v>-100</v>
      </c>
    </row>
    <row r="83" spans="1:6" ht="57.75" customHeight="1">
      <c r="A83" s="145" t="s">
        <v>98</v>
      </c>
      <c r="B83" s="122" t="s">
        <v>99</v>
      </c>
      <c r="C83" s="146">
        <v>100</v>
      </c>
      <c r="D83" s="148">
        <v>0</v>
      </c>
      <c r="E83" s="146">
        <f t="shared" si="17"/>
        <v>0</v>
      </c>
      <c r="F83" s="148">
        <f t="shared" si="13"/>
        <v>-100</v>
      </c>
    </row>
    <row r="84" spans="1:6" ht="57.75" customHeight="1">
      <c r="A84" s="141" t="s">
        <v>163</v>
      </c>
      <c r="B84" s="123" t="s">
        <v>100</v>
      </c>
      <c r="C84" s="142">
        <f>SUM(C85+C86)</f>
        <v>28</v>
      </c>
      <c r="D84" s="142">
        <f>SUM(D85+D86)</f>
        <v>16.740000000000002</v>
      </c>
      <c r="E84" s="142">
        <f t="shared" si="17"/>
        <v>59.78571428571429</v>
      </c>
      <c r="F84" s="143">
        <f t="shared" si="13"/>
        <v>-11.259999999999998</v>
      </c>
    </row>
    <row r="85" spans="1:6" ht="54.75" customHeight="1">
      <c r="A85" s="145" t="s">
        <v>101</v>
      </c>
      <c r="B85" s="125" t="s">
        <v>148</v>
      </c>
      <c r="C85" s="146">
        <v>5</v>
      </c>
      <c r="D85" s="148">
        <v>11.74</v>
      </c>
      <c r="E85" s="146">
        <f t="shared" si="17"/>
        <v>234.8</v>
      </c>
      <c r="F85" s="148">
        <f t="shared" si="13"/>
        <v>6.74</v>
      </c>
    </row>
    <row r="86" spans="1:6" ht="55.5" customHeight="1">
      <c r="A86" s="145" t="s">
        <v>300</v>
      </c>
      <c r="B86" s="125" t="s">
        <v>148</v>
      </c>
      <c r="C86" s="146">
        <v>23</v>
      </c>
      <c r="D86" s="157">
        <v>5</v>
      </c>
      <c r="E86" s="146">
        <f t="shared" si="17"/>
        <v>21.73913043478261</v>
      </c>
      <c r="F86" s="148">
        <f t="shared" si="13"/>
        <v>-18</v>
      </c>
    </row>
    <row r="87" spans="1:6" ht="108" customHeight="1">
      <c r="A87" s="141" t="s">
        <v>151</v>
      </c>
      <c r="B87" s="131" t="s">
        <v>150</v>
      </c>
      <c r="C87" s="160">
        <f>SUM(C88:C90)</f>
        <v>405</v>
      </c>
      <c r="D87" s="160">
        <f aca="true" t="shared" si="20" ref="D87">SUM(D88:D90)</f>
        <v>1527.07</v>
      </c>
      <c r="E87" s="142">
        <f t="shared" si="17"/>
        <v>377.0543209876543</v>
      </c>
      <c r="F87" s="143">
        <f t="shared" si="13"/>
        <v>1122.07</v>
      </c>
    </row>
    <row r="88" spans="1:6" ht="27.75" customHeight="1">
      <c r="A88" s="145" t="s">
        <v>143</v>
      </c>
      <c r="B88" s="125" t="s">
        <v>149</v>
      </c>
      <c r="C88" s="156">
        <v>90</v>
      </c>
      <c r="D88" s="156">
        <v>100</v>
      </c>
      <c r="E88" s="146">
        <f t="shared" si="17"/>
        <v>111.11111111111111</v>
      </c>
      <c r="F88" s="148">
        <f t="shared" si="13"/>
        <v>10</v>
      </c>
    </row>
    <row r="89" spans="1:6" ht="29.25" customHeight="1">
      <c r="A89" s="145" t="s">
        <v>337</v>
      </c>
      <c r="B89" s="122" t="s">
        <v>103</v>
      </c>
      <c r="C89" s="156">
        <v>0</v>
      </c>
      <c r="D89" s="156">
        <v>1420</v>
      </c>
      <c r="E89" s="146"/>
      <c r="F89" s="148">
        <f t="shared" si="13"/>
        <v>1420</v>
      </c>
    </row>
    <row r="90" spans="1:6" ht="25.5" customHeight="1">
      <c r="A90" s="145" t="s">
        <v>102</v>
      </c>
      <c r="B90" s="122" t="s">
        <v>103</v>
      </c>
      <c r="C90" s="146">
        <v>315</v>
      </c>
      <c r="D90" s="148">
        <v>7.07</v>
      </c>
      <c r="E90" s="146">
        <f t="shared" si="17"/>
        <v>2.2444444444444445</v>
      </c>
      <c r="F90" s="148">
        <f t="shared" si="13"/>
        <v>-307.93</v>
      </c>
    </row>
    <row r="91" spans="1:6" ht="56.25" customHeight="1">
      <c r="A91" s="158" t="s">
        <v>362</v>
      </c>
      <c r="B91" s="128" t="s">
        <v>363</v>
      </c>
      <c r="C91" s="142">
        <f>SUM(C92:C93)</f>
        <v>475</v>
      </c>
      <c r="D91" s="142">
        <f aca="true" t="shared" si="21" ref="D91">SUM(D92:D93)</f>
        <v>199.3</v>
      </c>
      <c r="E91" s="142">
        <f t="shared" si="17"/>
        <v>41.95789473684211</v>
      </c>
      <c r="F91" s="143">
        <f t="shared" si="13"/>
        <v>-275.7</v>
      </c>
    </row>
    <row r="92" spans="1:6" ht="56.25" customHeight="1">
      <c r="A92" s="145" t="s">
        <v>104</v>
      </c>
      <c r="B92" s="122" t="s">
        <v>105</v>
      </c>
      <c r="C92" s="146">
        <v>475</v>
      </c>
      <c r="D92" s="148">
        <v>192.5</v>
      </c>
      <c r="E92" s="146">
        <f t="shared" si="17"/>
        <v>40.526315789473685</v>
      </c>
      <c r="F92" s="148">
        <f t="shared" si="13"/>
        <v>-282.5</v>
      </c>
    </row>
    <row r="93" spans="1:6" ht="54" customHeight="1">
      <c r="A93" s="145" t="s">
        <v>338</v>
      </c>
      <c r="B93" s="122" t="s">
        <v>105</v>
      </c>
      <c r="C93" s="146">
        <v>0</v>
      </c>
      <c r="D93" s="148">
        <v>6.8</v>
      </c>
      <c r="E93" s="146"/>
      <c r="F93" s="148">
        <f t="shared" si="13"/>
        <v>6.8</v>
      </c>
    </row>
    <row r="94" spans="1:6" ht="31.5" customHeight="1">
      <c r="A94" s="158" t="s">
        <v>364</v>
      </c>
      <c r="B94" s="128" t="s">
        <v>365</v>
      </c>
      <c r="C94" s="142">
        <f>SUM(C95)</f>
        <v>59</v>
      </c>
      <c r="D94" s="142">
        <f aca="true" t="shared" si="22" ref="D94">SUM(D95)</f>
        <v>30</v>
      </c>
      <c r="E94" s="142">
        <f t="shared" si="17"/>
        <v>50.847457627118644</v>
      </c>
      <c r="F94" s="143">
        <f t="shared" si="13"/>
        <v>-29</v>
      </c>
    </row>
    <row r="95" spans="1:6" ht="30" customHeight="1">
      <c r="A95" s="145" t="s">
        <v>159</v>
      </c>
      <c r="B95" s="121" t="s">
        <v>160</v>
      </c>
      <c r="C95" s="146">
        <v>59</v>
      </c>
      <c r="D95" s="148">
        <v>30</v>
      </c>
      <c r="E95" s="146">
        <f t="shared" si="17"/>
        <v>50.847457627118644</v>
      </c>
      <c r="F95" s="148">
        <f t="shared" si="13"/>
        <v>-29</v>
      </c>
    </row>
    <row r="96" spans="1:6" ht="40.5" customHeight="1">
      <c r="A96" s="158" t="s">
        <v>366</v>
      </c>
      <c r="B96" s="128" t="s">
        <v>367</v>
      </c>
      <c r="C96" s="142">
        <f>SUM(C97)</f>
        <v>149</v>
      </c>
      <c r="D96" s="142">
        <f aca="true" t="shared" si="23" ref="D96">SUM(D97)</f>
        <v>36.03</v>
      </c>
      <c r="E96" s="142">
        <f t="shared" si="17"/>
        <v>24.181208053691275</v>
      </c>
      <c r="F96" s="143">
        <f t="shared" si="13"/>
        <v>-112.97</v>
      </c>
    </row>
    <row r="97" spans="1:6" ht="54.75" customHeight="1">
      <c r="A97" s="145" t="s">
        <v>167</v>
      </c>
      <c r="B97" s="122" t="s">
        <v>168</v>
      </c>
      <c r="C97" s="146">
        <v>149</v>
      </c>
      <c r="D97" s="148">
        <v>36.03</v>
      </c>
      <c r="E97" s="146">
        <f t="shared" si="17"/>
        <v>24.181208053691275</v>
      </c>
      <c r="F97" s="148">
        <f t="shared" si="13"/>
        <v>-112.97</v>
      </c>
    </row>
    <row r="98" spans="1:6" ht="52.5" customHeight="1">
      <c r="A98" s="158" t="s">
        <v>368</v>
      </c>
      <c r="B98" s="161" t="s">
        <v>369</v>
      </c>
      <c r="C98" s="142">
        <f>SUM(C99)</f>
        <v>0</v>
      </c>
      <c r="D98" s="142">
        <f aca="true" t="shared" si="24" ref="D98">SUM(D99)</f>
        <v>50</v>
      </c>
      <c r="E98" s="142"/>
      <c r="F98" s="143">
        <f t="shared" si="13"/>
        <v>50</v>
      </c>
    </row>
    <row r="99" spans="1:6" ht="55.5" customHeight="1">
      <c r="A99" s="145" t="s">
        <v>370</v>
      </c>
      <c r="B99" s="162" t="s">
        <v>369</v>
      </c>
      <c r="C99" s="146">
        <v>0</v>
      </c>
      <c r="D99" s="148">
        <v>50</v>
      </c>
      <c r="E99" s="146"/>
      <c r="F99" s="148">
        <f t="shared" si="13"/>
        <v>50</v>
      </c>
    </row>
    <row r="100" spans="1:6" ht="30.75" customHeight="1">
      <c r="A100" s="158" t="s">
        <v>371</v>
      </c>
      <c r="B100" s="128" t="s">
        <v>372</v>
      </c>
      <c r="C100" s="142">
        <f>SUM(C101)</f>
        <v>3.8</v>
      </c>
      <c r="D100" s="142">
        <f aca="true" t="shared" si="25" ref="D100">SUM(D101)</f>
        <v>1.39</v>
      </c>
      <c r="E100" s="142">
        <f t="shared" si="17"/>
        <v>36.578947368421055</v>
      </c>
      <c r="F100" s="143">
        <f t="shared" si="13"/>
        <v>-2.41</v>
      </c>
    </row>
    <row r="101" spans="1:6" ht="38.25">
      <c r="A101" s="145" t="s">
        <v>164</v>
      </c>
      <c r="B101" s="122" t="s">
        <v>106</v>
      </c>
      <c r="C101" s="146">
        <v>3.8</v>
      </c>
      <c r="D101" s="148">
        <v>1.39</v>
      </c>
      <c r="E101" s="146">
        <f t="shared" si="17"/>
        <v>36.578947368421055</v>
      </c>
      <c r="F101" s="148">
        <f t="shared" si="13"/>
        <v>-2.41</v>
      </c>
    </row>
    <row r="102" spans="1:6" ht="55.5" customHeight="1">
      <c r="A102" s="158" t="s">
        <v>373</v>
      </c>
      <c r="B102" s="128" t="s">
        <v>374</v>
      </c>
      <c r="C102" s="142">
        <f>SUM(C103)</f>
        <v>0</v>
      </c>
      <c r="D102" s="142">
        <f aca="true" t="shared" si="26" ref="D102">SUM(D103)</f>
        <v>0</v>
      </c>
      <c r="E102" s="142"/>
      <c r="F102" s="143">
        <f t="shared" si="13"/>
        <v>0</v>
      </c>
    </row>
    <row r="103" spans="1:6" ht="69" customHeight="1">
      <c r="A103" s="145" t="s">
        <v>313</v>
      </c>
      <c r="B103" s="122" t="s">
        <v>314</v>
      </c>
      <c r="C103" s="146">
        <v>0</v>
      </c>
      <c r="D103" s="148">
        <v>0</v>
      </c>
      <c r="E103" s="146"/>
      <c r="F103" s="148">
        <f t="shared" si="13"/>
        <v>0</v>
      </c>
    </row>
    <row r="104" spans="1:6" ht="67.5" customHeight="1">
      <c r="A104" s="141" t="s">
        <v>339</v>
      </c>
      <c r="B104" s="123" t="s">
        <v>107</v>
      </c>
      <c r="C104" s="142">
        <f>SUM(C105:C106)</f>
        <v>100</v>
      </c>
      <c r="D104" s="142">
        <f aca="true" t="shared" si="27" ref="D104">SUM(D105:D106)</f>
        <v>17.05</v>
      </c>
      <c r="E104" s="142">
        <f t="shared" si="17"/>
        <v>17.05</v>
      </c>
      <c r="F104" s="143">
        <f t="shared" si="13"/>
        <v>-82.95</v>
      </c>
    </row>
    <row r="105" spans="1:6" ht="68.25" customHeight="1">
      <c r="A105" s="145" t="s">
        <v>315</v>
      </c>
      <c r="B105" s="122" t="s">
        <v>107</v>
      </c>
      <c r="C105" s="146">
        <v>100</v>
      </c>
      <c r="D105" s="148">
        <v>17.05</v>
      </c>
      <c r="E105" s="146">
        <f t="shared" si="17"/>
        <v>17.05</v>
      </c>
      <c r="F105" s="148">
        <f t="shared" si="13"/>
        <v>-82.95</v>
      </c>
    </row>
    <row r="106" spans="1:6" ht="69" customHeight="1">
      <c r="A106" s="145" t="s">
        <v>316</v>
      </c>
      <c r="B106" s="122" t="s">
        <v>107</v>
      </c>
      <c r="C106" s="146">
        <v>0</v>
      </c>
      <c r="D106" s="148">
        <v>0</v>
      </c>
      <c r="E106" s="146"/>
      <c r="F106" s="148">
        <f t="shared" si="13"/>
        <v>0</v>
      </c>
    </row>
    <row r="107" spans="1:6" ht="42" customHeight="1">
      <c r="A107" s="158" t="s">
        <v>375</v>
      </c>
      <c r="B107" s="128" t="s">
        <v>376</v>
      </c>
      <c r="C107" s="142">
        <f>SUM(C108)</f>
        <v>83.1</v>
      </c>
      <c r="D107" s="142">
        <f aca="true" t="shared" si="28" ref="D107">SUM(D108)</f>
        <v>7.21</v>
      </c>
      <c r="E107" s="142">
        <f t="shared" si="17"/>
        <v>8.676293622141998</v>
      </c>
      <c r="F107" s="143">
        <f t="shared" si="13"/>
        <v>-75.89</v>
      </c>
    </row>
    <row r="108" spans="1:6" ht="55.5" customHeight="1">
      <c r="A108" s="145" t="s">
        <v>108</v>
      </c>
      <c r="B108" s="122" t="s">
        <v>109</v>
      </c>
      <c r="C108" s="146">
        <v>83.1</v>
      </c>
      <c r="D108" s="148">
        <v>7.21</v>
      </c>
      <c r="E108" s="146">
        <f t="shared" si="17"/>
        <v>8.676293622141998</v>
      </c>
      <c r="F108" s="148">
        <f t="shared" si="13"/>
        <v>-75.89</v>
      </c>
    </row>
    <row r="109" spans="1:6" ht="43.5" customHeight="1">
      <c r="A109" s="141" t="s">
        <v>110</v>
      </c>
      <c r="B109" s="123" t="s">
        <v>111</v>
      </c>
      <c r="C109" s="142">
        <f>SUM(C111:C119)</f>
        <v>2025.94</v>
      </c>
      <c r="D109" s="142">
        <f>SUM(D111:D119)</f>
        <v>891.42</v>
      </c>
      <c r="E109" s="142">
        <f t="shared" si="17"/>
        <v>44.00031590274144</v>
      </c>
      <c r="F109" s="143">
        <f t="shared" si="13"/>
        <v>-1134.52</v>
      </c>
    </row>
    <row r="110" spans="1:6" ht="15">
      <c r="A110" s="145"/>
      <c r="B110" s="122" t="s">
        <v>112</v>
      </c>
      <c r="C110" s="146"/>
      <c r="D110" s="152"/>
      <c r="E110" s="146"/>
      <c r="F110" s="148">
        <f t="shared" si="13"/>
        <v>0</v>
      </c>
    </row>
    <row r="111" spans="1:6" ht="15">
      <c r="A111" s="145" t="s">
        <v>166</v>
      </c>
      <c r="B111" s="122"/>
      <c r="C111" s="146">
        <v>60</v>
      </c>
      <c r="D111" s="152">
        <v>0</v>
      </c>
      <c r="E111" s="146">
        <f t="shared" si="17"/>
        <v>0</v>
      </c>
      <c r="F111" s="148">
        <f t="shared" si="13"/>
        <v>-60</v>
      </c>
    </row>
    <row r="112" spans="1:6" ht="15">
      <c r="A112" s="145" t="s">
        <v>175</v>
      </c>
      <c r="B112" s="122"/>
      <c r="C112" s="146">
        <v>20</v>
      </c>
      <c r="D112" s="152">
        <v>0</v>
      </c>
      <c r="E112" s="146">
        <f t="shared" si="17"/>
        <v>0</v>
      </c>
      <c r="F112" s="148">
        <f t="shared" si="13"/>
        <v>-20</v>
      </c>
    </row>
    <row r="113" spans="1:6" ht="15">
      <c r="A113" s="145" t="s">
        <v>113</v>
      </c>
      <c r="B113" s="122"/>
      <c r="C113" s="146">
        <v>101.94</v>
      </c>
      <c r="D113" s="148">
        <v>14.41</v>
      </c>
      <c r="E113" s="146">
        <f t="shared" si="17"/>
        <v>14.1357661369433</v>
      </c>
      <c r="F113" s="148">
        <f t="shared" si="13"/>
        <v>-87.53</v>
      </c>
    </row>
    <row r="114" spans="1:6" ht="15">
      <c r="A114" s="145" t="s">
        <v>301</v>
      </c>
      <c r="B114" s="122"/>
      <c r="C114" s="146">
        <v>60</v>
      </c>
      <c r="D114" s="148">
        <v>40</v>
      </c>
      <c r="E114" s="146">
        <f t="shared" si="17"/>
        <v>66.66666666666667</v>
      </c>
      <c r="F114" s="148">
        <f t="shared" si="13"/>
        <v>-20</v>
      </c>
    </row>
    <row r="115" spans="1:6" ht="15">
      <c r="A115" s="145" t="s">
        <v>377</v>
      </c>
      <c r="B115" s="122"/>
      <c r="C115" s="146">
        <v>0</v>
      </c>
      <c r="D115" s="148">
        <v>5</v>
      </c>
      <c r="E115" s="146"/>
      <c r="F115" s="148">
        <f t="shared" si="13"/>
        <v>5</v>
      </c>
    </row>
    <row r="116" spans="1:6" ht="15">
      <c r="A116" s="145" t="s">
        <v>114</v>
      </c>
      <c r="B116" s="122"/>
      <c r="C116" s="146">
        <v>318</v>
      </c>
      <c r="D116" s="148">
        <v>19.38</v>
      </c>
      <c r="E116" s="146">
        <f t="shared" si="17"/>
        <v>6.09433962264151</v>
      </c>
      <c r="F116" s="148">
        <f t="shared" si="13"/>
        <v>-298.62</v>
      </c>
    </row>
    <row r="117" spans="1:6" ht="15">
      <c r="A117" s="145" t="s">
        <v>158</v>
      </c>
      <c r="B117" s="122"/>
      <c r="C117" s="146">
        <v>31</v>
      </c>
      <c r="D117" s="148">
        <v>0</v>
      </c>
      <c r="E117" s="146">
        <f t="shared" si="17"/>
        <v>0</v>
      </c>
      <c r="F117" s="148">
        <f t="shared" si="13"/>
        <v>-31</v>
      </c>
    </row>
    <row r="118" spans="1:6" ht="15">
      <c r="A118" s="145" t="s">
        <v>115</v>
      </c>
      <c r="B118" s="122"/>
      <c r="C118" s="146">
        <v>135</v>
      </c>
      <c r="D118" s="148">
        <v>535</v>
      </c>
      <c r="E118" s="146">
        <f t="shared" si="17"/>
        <v>396.2962962962963</v>
      </c>
      <c r="F118" s="148">
        <f t="shared" si="13"/>
        <v>400</v>
      </c>
    </row>
    <row r="119" spans="1:6" ht="15">
      <c r="A119" s="145" t="s">
        <v>116</v>
      </c>
      <c r="B119" s="122"/>
      <c r="C119" s="146">
        <v>1300</v>
      </c>
      <c r="D119" s="152">
        <v>277.63</v>
      </c>
      <c r="E119" s="146">
        <f t="shared" si="17"/>
        <v>21.356153846153845</v>
      </c>
      <c r="F119" s="148">
        <f t="shared" si="13"/>
        <v>-1022.37</v>
      </c>
    </row>
    <row r="120" spans="1:6" ht="15">
      <c r="A120" s="130" t="s">
        <v>117</v>
      </c>
      <c r="B120" s="123" t="s">
        <v>118</v>
      </c>
      <c r="C120" s="142">
        <f>SUM(C121)</f>
        <v>0</v>
      </c>
      <c r="D120" s="142">
        <f>SUM(D121)</f>
        <v>-0.3999999999999999</v>
      </c>
      <c r="E120" s="142"/>
      <c r="F120" s="143">
        <f t="shared" si="13"/>
        <v>-0.3999999999999999</v>
      </c>
    </row>
    <row r="121" spans="1:6" ht="15">
      <c r="A121" s="130" t="s">
        <v>119</v>
      </c>
      <c r="B121" s="123" t="s">
        <v>120</v>
      </c>
      <c r="C121" s="163">
        <f>SUM(C122:C123)</f>
        <v>0</v>
      </c>
      <c r="D121" s="164">
        <f>SUM(D122+D123)</f>
        <v>-0.3999999999999999</v>
      </c>
      <c r="E121" s="142"/>
      <c r="F121" s="148">
        <f t="shared" si="13"/>
        <v>-0.3999999999999999</v>
      </c>
    </row>
    <row r="122" spans="1:6" ht="15">
      <c r="A122" s="153" t="s">
        <v>121</v>
      </c>
      <c r="B122" s="122" t="s">
        <v>120</v>
      </c>
      <c r="C122" s="165">
        <v>0</v>
      </c>
      <c r="D122" s="166">
        <v>-1.44</v>
      </c>
      <c r="E122" s="146"/>
      <c r="F122" s="148">
        <f t="shared" si="13"/>
        <v>-1.44</v>
      </c>
    </row>
    <row r="123" spans="1:6" ht="15">
      <c r="A123" s="153" t="s">
        <v>317</v>
      </c>
      <c r="B123" s="122" t="s">
        <v>120</v>
      </c>
      <c r="C123" s="165">
        <v>0</v>
      </c>
      <c r="D123" s="166">
        <v>1.04</v>
      </c>
      <c r="E123" s="146"/>
      <c r="F123" s="148">
        <f t="shared" si="13"/>
        <v>1.04</v>
      </c>
    </row>
    <row r="124" spans="1:6" ht="15">
      <c r="A124" s="167" t="s">
        <v>122</v>
      </c>
      <c r="B124" s="168" t="s">
        <v>123</v>
      </c>
      <c r="C124" s="114">
        <f>SUM(C125+C153+C155+C151)</f>
        <v>877812.98</v>
      </c>
      <c r="D124" s="114">
        <f>SUM(D125+D153+D155+D151)</f>
        <v>138767.06999999998</v>
      </c>
      <c r="E124" s="111">
        <f t="shared" si="17"/>
        <v>15.808272737092585</v>
      </c>
      <c r="F124" s="143">
        <f t="shared" si="13"/>
        <v>-739045.91</v>
      </c>
    </row>
    <row r="125" spans="1:6" ht="25.5">
      <c r="A125" s="145" t="s">
        <v>124</v>
      </c>
      <c r="B125" s="119" t="s">
        <v>125</v>
      </c>
      <c r="C125" s="169">
        <f>SUM(C126+C129+C134+C149)</f>
        <v>877711.65</v>
      </c>
      <c r="D125" s="169">
        <f>SUM(D126+D129+D134+D149)</f>
        <v>145979.78</v>
      </c>
      <c r="E125" s="142">
        <f t="shared" si="17"/>
        <v>16.63186081670444</v>
      </c>
      <c r="F125" s="143">
        <f t="shared" si="13"/>
        <v>-731731.87</v>
      </c>
    </row>
    <row r="126" spans="1:6" ht="15">
      <c r="A126" s="170" t="s">
        <v>318</v>
      </c>
      <c r="B126" s="119" t="s">
        <v>126</v>
      </c>
      <c r="C126" s="171">
        <f>SUM(C127+C128)</f>
        <v>16017</v>
      </c>
      <c r="D126" s="171">
        <f>SUM(D127+D128)</f>
        <v>0</v>
      </c>
      <c r="E126" s="142">
        <f t="shared" si="17"/>
        <v>0</v>
      </c>
      <c r="F126" s="143">
        <f t="shared" si="13"/>
        <v>-16017</v>
      </c>
    </row>
    <row r="127" spans="1:6" ht="63.75">
      <c r="A127" s="172" t="s">
        <v>319</v>
      </c>
      <c r="B127" s="121" t="s">
        <v>409</v>
      </c>
      <c r="C127" s="173">
        <v>4821</v>
      </c>
      <c r="D127" s="174">
        <v>0</v>
      </c>
      <c r="E127" s="146">
        <f t="shared" si="17"/>
        <v>0</v>
      </c>
      <c r="F127" s="148">
        <f t="shared" si="13"/>
        <v>-4821</v>
      </c>
    </row>
    <row r="128" spans="1:6" ht="45" customHeight="1">
      <c r="A128" s="172" t="s">
        <v>319</v>
      </c>
      <c r="B128" s="121" t="s">
        <v>340</v>
      </c>
      <c r="C128" s="173">
        <v>11196</v>
      </c>
      <c r="D128" s="174">
        <v>0</v>
      </c>
      <c r="E128" s="146">
        <f t="shared" si="17"/>
        <v>0</v>
      </c>
      <c r="F128" s="148">
        <f t="shared" si="13"/>
        <v>-11196</v>
      </c>
    </row>
    <row r="129" spans="1:6" ht="15">
      <c r="A129" s="170" t="s">
        <v>320</v>
      </c>
      <c r="B129" s="119" t="s">
        <v>127</v>
      </c>
      <c r="C129" s="142">
        <f>SUM(+C130)</f>
        <v>344343.9</v>
      </c>
      <c r="D129" s="142">
        <f>SUM(+D130)</f>
        <v>0</v>
      </c>
      <c r="E129" s="142">
        <f t="shared" si="17"/>
        <v>0</v>
      </c>
      <c r="F129" s="143">
        <f t="shared" si="13"/>
        <v>-344343.9</v>
      </c>
    </row>
    <row r="130" spans="1:6" ht="18" customHeight="1">
      <c r="A130" s="170" t="s">
        <v>321</v>
      </c>
      <c r="B130" s="132" t="s">
        <v>128</v>
      </c>
      <c r="C130" s="142">
        <f>SUM(C131:C133)</f>
        <v>344343.9</v>
      </c>
      <c r="D130" s="142">
        <f>SUM(D131:D133)</f>
        <v>0</v>
      </c>
      <c r="E130" s="142">
        <f t="shared" si="17"/>
        <v>0</v>
      </c>
      <c r="F130" s="143">
        <f t="shared" si="13"/>
        <v>-344343.9</v>
      </c>
    </row>
    <row r="131" spans="1:6" ht="46.5" customHeight="1">
      <c r="A131" s="172" t="s">
        <v>322</v>
      </c>
      <c r="B131" s="121" t="s">
        <v>129</v>
      </c>
      <c r="C131" s="173">
        <v>40169</v>
      </c>
      <c r="D131" s="166">
        <v>0</v>
      </c>
      <c r="E131" s="146">
        <f t="shared" si="17"/>
        <v>0</v>
      </c>
      <c r="F131" s="148">
        <f t="shared" si="13"/>
        <v>-40169</v>
      </c>
    </row>
    <row r="132" spans="1:6" ht="42.75" customHeight="1">
      <c r="A132" s="172" t="s">
        <v>322</v>
      </c>
      <c r="B132" s="121" t="s">
        <v>341</v>
      </c>
      <c r="C132" s="173">
        <v>11636.9</v>
      </c>
      <c r="D132" s="166">
        <v>0</v>
      </c>
      <c r="E132" s="146">
        <f t="shared" si="17"/>
        <v>0</v>
      </c>
      <c r="F132" s="148">
        <f t="shared" si="13"/>
        <v>-11636.9</v>
      </c>
    </row>
    <row r="133" spans="1:6" ht="44.25" customHeight="1">
      <c r="A133" s="172" t="s">
        <v>323</v>
      </c>
      <c r="B133" s="121" t="s">
        <v>130</v>
      </c>
      <c r="C133" s="173">
        <v>292538</v>
      </c>
      <c r="D133" s="166">
        <v>0</v>
      </c>
      <c r="E133" s="146">
        <f t="shared" si="17"/>
        <v>0</v>
      </c>
      <c r="F133" s="148">
        <f aca="true" t="shared" si="29" ref="F133:F158">D133-C133</f>
        <v>-292538</v>
      </c>
    </row>
    <row r="134" spans="1:6" ht="15">
      <c r="A134" s="170" t="s">
        <v>324</v>
      </c>
      <c r="B134" s="119" t="s">
        <v>131</v>
      </c>
      <c r="C134" s="163">
        <f>SUM(C135+C136+C146+C145+C144)</f>
        <v>517227.10000000003</v>
      </c>
      <c r="D134" s="163">
        <f>SUM(D135+D136+D146+D145+D144)</f>
        <v>145856.13</v>
      </c>
      <c r="E134" s="142">
        <f aca="true" t="shared" si="30" ref="E134:E158">SUM(D134*100/C134)</f>
        <v>28.199630297793753</v>
      </c>
      <c r="F134" s="143">
        <f t="shared" si="29"/>
        <v>-371370.97000000003</v>
      </c>
    </row>
    <row r="135" spans="1:6" ht="43.5" customHeight="1">
      <c r="A135" s="172" t="s">
        <v>325</v>
      </c>
      <c r="B135" s="121" t="s">
        <v>132</v>
      </c>
      <c r="C135" s="173">
        <v>15000</v>
      </c>
      <c r="D135" s="112">
        <v>5492.42</v>
      </c>
      <c r="E135" s="146">
        <f t="shared" si="30"/>
        <v>36.61613333333333</v>
      </c>
      <c r="F135" s="148">
        <f t="shared" si="29"/>
        <v>-9507.58</v>
      </c>
    </row>
    <row r="136" spans="1:6" ht="44.25" customHeight="1">
      <c r="A136" s="170" t="s">
        <v>326</v>
      </c>
      <c r="B136" s="132" t="s">
        <v>133</v>
      </c>
      <c r="C136" s="175">
        <f>SUM(C137:C143)</f>
        <v>73442.9</v>
      </c>
      <c r="D136" s="113">
        <f>SUM(D137:D143)</f>
        <v>31871.86</v>
      </c>
      <c r="E136" s="176">
        <f t="shared" si="30"/>
        <v>43.396788525507574</v>
      </c>
      <c r="F136" s="177">
        <f t="shared" si="29"/>
        <v>-41571.03999999999</v>
      </c>
    </row>
    <row r="137" spans="1:6" ht="69.75" customHeight="1">
      <c r="A137" s="172" t="s">
        <v>326</v>
      </c>
      <c r="B137" s="121" t="s">
        <v>134</v>
      </c>
      <c r="C137" s="178">
        <v>274</v>
      </c>
      <c r="D137" s="166">
        <v>68.5</v>
      </c>
      <c r="E137" s="146">
        <f t="shared" si="30"/>
        <v>25</v>
      </c>
      <c r="F137" s="148">
        <f t="shared" si="29"/>
        <v>-205.5</v>
      </c>
    </row>
    <row r="138" spans="1:6" ht="67.5" customHeight="1">
      <c r="A138" s="172" t="s">
        <v>326</v>
      </c>
      <c r="B138" s="121" t="s">
        <v>135</v>
      </c>
      <c r="C138" s="178">
        <v>72080</v>
      </c>
      <c r="D138" s="174">
        <v>31607.44</v>
      </c>
      <c r="E138" s="146">
        <f t="shared" si="30"/>
        <v>43.85049944506105</v>
      </c>
      <c r="F138" s="148">
        <f t="shared" si="29"/>
        <v>-40472.56</v>
      </c>
    </row>
    <row r="139" spans="1:6" ht="69.75" customHeight="1">
      <c r="A139" s="172" t="s">
        <v>326</v>
      </c>
      <c r="B139" s="121" t="s">
        <v>136</v>
      </c>
      <c r="C139" s="178">
        <v>0.1</v>
      </c>
      <c r="D139" s="166">
        <v>0.1</v>
      </c>
      <c r="E139" s="146">
        <f t="shared" si="30"/>
        <v>100</v>
      </c>
      <c r="F139" s="148">
        <f t="shared" si="29"/>
        <v>0</v>
      </c>
    </row>
    <row r="140" spans="1:6" ht="34.5" customHeight="1">
      <c r="A140" s="172" t="s">
        <v>326</v>
      </c>
      <c r="B140" s="121" t="s">
        <v>137</v>
      </c>
      <c r="C140" s="178">
        <v>106.4</v>
      </c>
      <c r="D140" s="166">
        <v>106.4</v>
      </c>
      <c r="E140" s="146">
        <f t="shared" si="30"/>
        <v>100</v>
      </c>
      <c r="F140" s="148">
        <f t="shared" si="29"/>
        <v>0</v>
      </c>
    </row>
    <row r="141" spans="1:6" ht="67.5" customHeight="1">
      <c r="A141" s="172" t="s">
        <v>326</v>
      </c>
      <c r="B141" s="121" t="s">
        <v>327</v>
      </c>
      <c r="C141" s="178">
        <v>21</v>
      </c>
      <c r="D141" s="166">
        <v>0</v>
      </c>
      <c r="E141" s="146">
        <f t="shared" si="30"/>
        <v>0</v>
      </c>
      <c r="F141" s="148">
        <f t="shared" si="29"/>
        <v>-21</v>
      </c>
    </row>
    <row r="142" spans="1:6" ht="57" customHeight="1">
      <c r="A142" s="172" t="s">
        <v>326</v>
      </c>
      <c r="B142" s="133" t="s">
        <v>342</v>
      </c>
      <c r="C142" s="178">
        <v>961.2</v>
      </c>
      <c r="D142" s="166">
        <v>89.29</v>
      </c>
      <c r="E142" s="146">
        <f t="shared" si="30"/>
        <v>9.289429879317519</v>
      </c>
      <c r="F142" s="148">
        <f t="shared" si="29"/>
        <v>-871.9100000000001</v>
      </c>
    </row>
    <row r="143" spans="1:6" ht="108.75" customHeight="1">
      <c r="A143" s="172" t="s">
        <v>326</v>
      </c>
      <c r="B143" s="121" t="s">
        <v>328</v>
      </c>
      <c r="C143" s="178">
        <v>0.2</v>
      </c>
      <c r="D143" s="166">
        <v>0.13</v>
      </c>
      <c r="E143" s="146">
        <f t="shared" si="30"/>
        <v>65</v>
      </c>
      <c r="F143" s="148">
        <f t="shared" si="29"/>
        <v>-0.07</v>
      </c>
    </row>
    <row r="144" spans="1:6" ht="56.25" customHeight="1">
      <c r="A144" s="172" t="s">
        <v>329</v>
      </c>
      <c r="B144" s="121" t="s">
        <v>174</v>
      </c>
      <c r="C144" s="178">
        <v>225.2</v>
      </c>
      <c r="D144" s="166">
        <v>225.2</v>
      </c>
      <c r="E144" s="146">
        <f t="shared" si="30"/>
        <v>100</v>
      </c>
      <c r="F144" s="148">
        <f t="shared" si="29"/>
        <v>0</v>
      </c>
    </row>
    <row r="145" spans="1:6" ht="58.5" customHeight="1">
      <c r="A145" s="172" t="s">
        <v>330</v>
      </c>
      <c r="B145" s="121" t="s">
        <v>343</v>
      </c>
      <c r="C145" s="178">
        <v>18456</v>
      </c>
      <c r="D145" s="166">
        <v>6878.65</v>
      </c>
      <c r="E145" s="146">
        <f t="shared" si="30"/>
        <v>37.270535327264845</v>
      </c>
      <c r="F145" s="148">
        <f t="shared" si="29"/>
        <v>-11577.35</v>
      </c>
    </row>
    <row r="146" spans="1:6" ht="19.5" customHeight="1">
      <c r="A146" s="170" t="s">
        <v>331</v>
      </c>
      <c r="B146" s="119" t="s">
        <v>138</v>
      </c>
      <c r="C146" s="179">
        <f>SUM(C147+C148)</f>
        <v>410103</v>
      </c>
      <c r="D146" s="179">
        <f>SUM(D147+D148)</f>
        <v>101388</v>
      </c>
      <c r="E146" s="142">
        <f t="shared" si="30"/>
        <v>24.722569695905662</v>
      </c>
      <c r="F146" s="143">
        <f t="shared" si="29"/>
        <v>-308715</v>
      </c>
    </row>
    <row r="147" spans="1:6" ht="108.75" customHeight="1">
      <c r="A147" s="172" t="s">
        <v>332</v>
      </c>
      <c r="B147" s="121" t="s">
        <v>344</v>
      </c>
      <c r="C147" s="178">
        <v>247272</v>
      </c>
      <c r="D147" s="174">
        <v>60533</v>
      </c>
      <c r="E147" s="146">
        <f t="shared" si="30"/>
        <v>24.480329353909866</v>
      </c>
      <c r="F147" s="148">
        <f t="shared" si="29"/>
        <v>-186739</v>
      </c>
    </row>
    <row r="148" spans="1:6" ht="51" customHeight="1">
      <c r="A148" s="172" t="s">
        <v>332</v>
      </c>
      <c r="B148" s="121" t="s">
        <v>345</v>
      </c>
      <c r="C148" s="178">
        <v>162831</v>
      </c>
      <c r="D148" s="174">
        <v>40855</v>
      </c>
      <c r="E148" s="146">
        <f t="shared" si="30"/>
        <v>25.090431183251347</v>
      </c>
      <c r="F148" s="148">
        <f t="shared" si="29"/>
        <v>-121976</v>
      </c>
    </row>
    <row r="149" spans="1:6" ht="15">
      <c r="A149" s="170" t="s">
        <v>402</v>
      </c>
      <c r="B149" s="119" t="s">
        <v>403</v>
      </c>
      <c r="C149" s="179">
        <f>SUM(C150)</f>
        <v>123.65</v>
      </c>
      <c r="D149" s="179">
        <f aca="true" t="shared" si="31" ref="D149">SUM(D150)</f>
        <v>123.65</v>
      </c>
      <c r="E149" s="142">
        <f t="shared" si="30"/>
        <v>100</v>
      </c>
      <c r="F149" s="143">
        <f t="shared" si="29"/>
        <v>0</v>
      </c>
    </row>
    <row r="150" spans="1:6" ht="79.5" customHeight="1">
      <c r="A150" s="172" t="s">
        <v>404</v>
      </c>
      <c r="B150" s="121" t="s">
        <v>405</v>
      </c>
      <c r="C150" s="178">
        <v>123.65</v>
      </c>
      <c r="D150" s="174">
        <v>123.65</v>
      </c>
      <c r="E150" s="146">
        <f t="shared" si="30"/>
        <v>100</v>
      </c>
      <c r="F150" s="148">
        <f t="shared" si="29"/>
        <v>0</v>
      </c>
    </row>
    <row r="151" spans="1:6" ht="30.75" customHeight="1">
      <c r="A151" s="170" t="s">
        <v>406</v>
      </c>
      <c r="B151" s="119" t="s">
        <v>407</v>
      </c>
      <c r="C151" s="179">
        <f>SUM(C152)</f>
        <v>101.33</v>
      </c>
      <c r="D151" s="179">
        <f aca="true" t="shared" si="32" ref="D151">SUM(D152)</f>
        <v>101.33</v>
      </c>
      <c r="E151" s="142">
        <f t="shared" si="30"/>
        <v>100</v>
      </c>
      <c r="F151" s="143">
        <f t="shared" si="29"/>
        <v>0</v>
      </c>
    </row>
    <row r="152" spans="1:6" ht="29.25" customHeight="1">
      <c r="A152" s="172" t="s">
        <v>408</v>
      </c>
      <c r="B152" s="121" t="s">
        <v>407</v>
      </c>
      <c r="C152" s="178">
        <v>101.33</v>
      </c>
      <c r="D152" s="174">
        <v>101.33</v>
      </c>
      <c r="E152" s="146">
        <f t="shared" si="30"/>
        <v>100</v>
      </c>
      <c r="F152" s="148">
        <f t="shared" si="29"/>
        <v>0</v>
      </c>
    </row>
    <row r="153" spans="1:6" ht="34.5" customHeight="1">
      <c r="A153" s="170" t="s">
        <v>152</v>
      </c>
      <c r="B153" s="119" t="s">
        <v>153</v>
      </c>
      <c r="C153" s="164">
        <f>SUM(C154:C154)</f>
        <v>0</v>
      </c>
      <c r="D153" s="164">
        <f>SUM(D154:D154)</f>
        <v>742.22</v>
      </c>
      <c r="E153" s="142"/>
      <c r="F153" s="143">
        <f t="shared" si="29"/>
        <v>742.22</v>
      </c>
    </row>
    <row r="154" spans="1:6" ht="39.75" customHeight="1">
      <c r="A154" s="172" t="s">
        <v>165</v>
      </c>
      <c r="B154" s="121" t="s">
        <v>154</v>
      </c>
      <c r="C154" s="178">
        <v>0</v>
      </c>
      <c r="D154" s="166">
        <v>742.22</v>
      </c>
      <c r="E154" s="146"/>
      <c r="F154" s="148">
        <f t="shared" si="29"/>
        <v>742.22</v>
      </c>
    </row>
    <row r="155" spans="1:6" ht="57" customHeight="1">
      <c r="A155" s="170" t="s">
        <v>333</v>
      </c>
      <c r="B155" s="119" t="s">
        <v>155</v>
      </c>
      <c r="C155" s="179">
        <f>SUM(C156:C157)</f>
        <v>0</v>
      </c>
      <c r="D155" s="179">
        <f>SUM(D156:D157)</f>
        <v>-8056.26</v>
      </c>
      <c r="E155" s="142"/>
      <c r="F155" s="143">
        <f t="shared" si="29"/>
        <v>-8056.26</v>
      </c>
    </row>
    <row r="156" spans="1:6" ht="15">
      <c r="A156" s="172" t="s">
        <v>334</v>
      </c>
      <c r="B156" s="121"/>
      <c r="C156" s="180"/>
      <c r="D156" s="166">
        <v>-2397.15</v>
      </c>
      <c r="E156" s="146"/>
      <c r="F156" s="148">
        <f t="shared" si="29"/>
        <v>-2397.15</v>
      </c>
    </row>
    <row r="157" spans="1:6" ht="15">
      <c r="A157" s="172" t="s">
        <v>335</v>
      </c>
      <c r="B157" s="121"/>
      <c r="C157" s="178" t="s">
        <v>144</v>
      </c>
      <c r="D157" s="166">
        <v>-5659.11</v>
      </c>
      <c r="E157" s="146"/>
      <c r="F157" s="148">
        <f>D157</f>
        <v>-5659.11</v>
      </c>
    </row>
    <row r="158" spans="1:6" ht="15">
      <c r="A158" s="170"/>
      <c r="B158" s="119" t="s">
        <v>139</v>
      </c>
      <c r="C158" s="179">
        <f>SUM(C124+C4)</f>
        <v>1346218.98</v>
      </c>
      <c r="D158" s="179">
        <f>SUM(D124+D4)</f>
        <v>246073.15</v>
      </c>
      <c r="E158" s="142">
        <f t="shared" si="30"/>
        <v>18.278835290228933</v>
      </c>
      <c r="F158" s="143">
        <f t="shared" si="29"/>
        <v>-1100145.83</v>
      </c>
    </row>
  </sheetData>
  <mergeCells count="1">
    <mergeCell ref="A1:F1"/>
  </mergeCells>
  <printOptions/>
  <pageMargins left="0.7086614173228347" right="0" top="0.7480314960629921" bottom="0.7480314960629921" header="0.31496062992125984" footer="0.31496062992125984"/>
  <pageSetup fitToHeight="8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workbookViewId="0" topLeftCell="A1">
      <selection activeCell="F9" sqref="F9"/>
    </sheetView>
  </sheetViews>
  <sheetFormatPr defaultColWidth="9.140625" defaultRowHeight="15"/>
  <cols>
    <col min="1" max="1" width="12.7109375" style="1" customWidth="1"/>
    <col min="2" max="2" width="58.57421875" style="1" customWidth="1"/>
    <col min="3" max="3" width="14.57421875" style="1" customWidth="1"/>
    <col min="4" max="4" width="8.421875" style="1" hidden="1" customWidth="1"/>
    <col min="5" max="5" width="15.00390625" style="1" customWidth="1"/>
    <col min="6" max="6" width="13.57421875" style="65" customWidth="1"/>
    <col min="7" max="7" width="6.7109375" style="1" hidden="1" customWidth="1"/>
    <col min="8" max="8" width="15.00390625" style="1" customWidth="1"/>
    <col min="9" max="16384" width="9.140625" style="1" customWidth="1"/>
  </cols>
  <sheetData>
    <row r="1" spans="1:8" ht="19.5">
      <c r="A1" s="182" t="s">
        <v>176</v>
      </c>
      <c r="B1" s="182"/>
      <c r="C1" s="182"/>
      <c r="D1" s="182"/>
      <c r="E1" s="182"/>
      <c r="F1" s="182"/>
      <c r="G1" s="182"/>
      <c r="H1" s="182"/>
    </row>
    <row r="2" spans="1:8" ht="19.5">
      <c r="A2" s="182" t="s">
        <v>379</v>
      </c>
      <c r="B2" s="182"/>
      <c r="C2" s="182"/>
      <c r="D2" s="182"/>
      <c r="E2" s="182"/>
      <c r="F2" s="182"/>
      <c r="G2" s="182"/>
      <c r="H2" s="182"/>
    </row>
    <row r="3" spans="1:8" ht="15.75">
      <c r="A3" s="2"/>
      <c r="B3" s="2"/>
      <c r="C3" s="2"/>
      <c r="D3" s="2"/>
      <c r="E3" s="2"/>
      <c r="F3" s="183"/>
      <c r="G3" s="183"/>
      <c r="H3" s="183"/>
    </row>
    <row r="4" spans="1:8" s="3" customFormat="1" ht="110.25" customHeight="1">
      <c r="A4" s="91" t="s">
        <v>177</v>
      </c>
      <c r="B4" s="91" t="s">
        <v>178</v>
      </c>
      <c r="C4" s="92" t="s">
        <v>347</v>
      </c>
      <c r="D4" s="91" t="s">
        <v>179</v>
      </c>
      <c r="E4" s="92" t="s">
        <v>298</v>
      </c>
      <c r="F4" s="92" t="s">
        <v>412</v>
      </c>
      <c r="G4" s="91" t="s">
        <v>180</v>
      </c>
      <c r="H4" s="93" t="s">
        <v>299</v>
      </c>
    </row>
    <row r="5" spans="1:8" s="3" customFormat="1" ht="15.75">
      <c r="A5" s="91">
        <v>1</v>
      </c>
      <c r="B5" s="91">
        <v>2</v>
      </c>
      <c r="C5" s="92">
        <v>3</v>
      </c>
      <c r="D5" s="91"/>
      <c r="E5" s="92">
        <v>4</v>
      </c>
      <c r="F5" s="92">
        <v>5</v>
      </c>
      <c r="G5" s="91"/>
      <c r="H5" s="93">
        <v>6</v>
      </c>
    </row>
    <row r="6" spans="1:8" ht="15.75">
      <c r="A6" s="4">
        <v>100</v>
      </c>
      <c r="B6" s="5" t="s">
        <v>181</v>
      </c>
      <c r="C6" s="97">
        <f>SUM(C7:C14)</f>
        <v>93419.93999999999</v>
      </c>
      <c r="D6" s="98"/>
      <c r="E6" s="97">
        <f>SUM(E7:E14)</f>
        <v>84636.74999999999</v>
      </c>
      <c r="F6" s="97">
        <f>SUM(F7:F14)</f>
        <v>16955.03</v>
      </c>
      <c r="G6" s="6"/>
      <c r="H6" s="7">
        <f>F6/E6*100</f>
        <v>20.032704469394208</v>
      </c>
    </row>
    <row r="7" spans="1:8" s="12" customFormat="1" ht="31.5">
      <c r="A7" s="8">
        <v>102</v>
      </c>
      <c r="B7" s="9" t="s">
        <v>182</v>
      </c>
      <c r="C7" s="99">
        <v>1505.42</v>
      </c>
      <c r="D7" s="100"/>
      <c r="E7" s="99">
        <v>1505.42</v>
      </c>
      <c r="F7" s="99">
        <v>254.2</v>
      </c>
      <c r="G7" s="10"/>
      <c r="H7" s="11">
        <f>F7/E7*100</f>
        <v>16.885653173200833</v>
      </c>
    </row>
    <row r="8" spans="1:19" ht="47.25">
      <c r="A8" s="13">
        <v>103</v>
      </c>
      <c r="B8" s="9" t="s">
        <v>183</v>
      </c>
      <c r="C8" s="101">
        <v>2998.19</v>
      </c>
      <c r="D8" s="102"/>
      <c r="E8" s="101">
        <v>2998.19</v>
      </c>
      <c r="F8" s="101">
        <v>437.63</v>
      </c>
      <c r="G8" s="14"/>
      <c r="H8" s="11">
        <f>F8/E8*100</f>
        <v>14.59647320550065</v>
      </c>
      <c r="L8" s="15"/>
      <c r="M8" s="15"/>
      <c r="N8" s="16"/>
      <c r="O8" s="15"/>
      <c r="P8" s="15"/>
      <c r="Q8" s="15"/>
      <c r="R8" s="15"/>
      <c r="S8" s="17"/>
    </row>
    <row r="9" spans="1:19" ht="63">
      <c r="A9" s="13">
        <v>104</v>
      </c>
      <c r="B9" s="9" t="s">
        <v>184</v>
      </c>
      <c r="C9" s="101">
        <v>55545.86</v>
      </c>
      <c r="D9" s="102"/>
      <c r="E9" s="101">
        <v>55545.86</v>
      </c>
      <c r="F9" s="101">
        <v>9470.33</v>
      </c>
      <c r="G9" s="14"/>
      <c r="H9" s="11">
        <f aca="true" t="shared" si="0" ref="H9:H59">F9/E9*100</f>
        <v>17.049569490867547</v>
      </c>
      <c r="L9" s="18"/>
      <c r="M9" s="19"/>
      <c r="N9" s="20"/>
      <c r="O9" s="21"/>
      <c r="P9" s="22"/>
      <c r="Q9" s="21"/>
      <c r="R9" s="22"/>
      <c r="S9" s="17"/>
    </row>
    <row r="10" spans="1:19" ht="15.75">
      <c r="A10" s="13">
        <v>105</v>
      </c>
      <c r="B10" s="9" t="s">
        <v>185</v>
      </c>
      <c r="C10" s="101">
        <v>225.2</v>
      </c>
      <c r="D10" s="102"/>
      <c r="E10" s="101">
        <v>225.2</v>
      </c>
      <c r="F10" s="101">
        <v>44.53</v>
      </c>
      <c r="G10" s="14"/>
      <c r="H10" s="11">
        <f t="shared" si="0"/>
        <v>19.77353463587922</v>
      </c>
      <c r="L10" s="23"/>
      <c r="M10" s="24"/>
      <c r="N10" s="25"/>
      <c r="O10" s="26"/>
      <c r="P10" s="26"/>
      <c r="Q10" s="26"/>
      <c r="R10" s="27"/>
      <c r="S10" s="17"/>
    </row>
    <row r="11" spans="1:19" ht="47.25">
      <c r="A11" s="13">
        <v>106</v>
      </c>
      <c r="B11" s="9" t="s">
        <v>186</v>
      </c>
      <c r="C11" s="101">
        <v>15620.04</v>
      </c>
      <c r="D11" s="102"/>
      <c r="E11" s="101">
        <v>15620.04</v>
      </c>
      <c r="F11" s="101">
        <v>3290.25</v>
      </c>
      <c r="G11" s="14"/>
      <c r="H11" s="11">
        <f t="shared" si="0"/>
        <v>21.06428664715327</v>
      </c>
      <c r="L11" s="28"/>
      <c r="M11" s="24"/>
      <c r="N11" s="29"/>
      <c r="O11" s="30"/>
      <c r="P11" s="30"/>
      <c r="Q11" s="30"/>
      <c r="R11" s="27"/>
      <c r="S11" s="17"/>
    </row>
    <row r="12" spans="1:19" ht="15.75">
      <c r="A12" s="13">
        <v>107</v>
      </c>
      <c r="B12" s="9" t="s">
        <v>187</v>
      </c>
      <c r="C12" s="101">
        <v>0</v>
      </c>
      <c r="D12" s="102"/>
      <c r="E12" s="101">
        <v>0</v>
      </c>
      <c r="F12" s="101">
        <v>0</v>
      </c>
      <c r="G12" s="14"/>
      <c r="H12" s="11">
        <v>0</v>
      </c>
      <c r="L12" s="28"/>
      <c r="M12" s="24"/>
      <c r="N12" s="29"/>
      <c r="O12" s="30"/>
      <c r="P12" s="27"/>
      <c r="Q12" s="30"/>
      <c r="R12" s="27"/>
      <c r="S12" s="17"/>
    </row>
    <row r="13" spans="1:19" ht="15.75">
      <c r="A13" s="13">
        <v>111</v>
      </c>
      <c r="B13" s="9" t="s">
        <v>188</v>
      </c>
      <c r="C13" s="103">
        <v>9000</v>
      </c>
      <c r="D13" s="103"/>
      <c r="E13" s="103">
        <v>216.81</v>
      </c>
      <c r="F13" s="103">
        <v>0</v>
      </c>
      <c r="G13" s="31"/>
      <c r="H13" s="115">
        <v>78</v>
      </c>
      <c r="L13" s="28"/>
      <c r="M13" s="24"/>
      <c r="N13" s="29"/>
      <c r="O13" s="30"/>
      <c r="P13" s="30"/>
      <c r="Q13" s="30"/>
      <c r="R13" s="27"/>
      <c r="S13" s="17"/>
    </row>
    <row r="14" spans="1:19" ht="15.75">
      <c r="A14" s="13">
        <v>113</v>
      </c>
      <c r="B14" s="9" t="s">
        <v>189</v>
      </c>
      <c r="C14" s="101">
        <v>8525.23</v>
      </c>
      <c r="D14" s="102"/>
      <c r="E14" s="101">
        <v>8525.23</v>
      </c>
      <c r="F14" s="101">
        <v>3458.09</v>
      </c>
      <c r="G14" s="14"/>
      <c r="H14" s="11">
        <f t="shared" si="0"/>
        <v>40.56301120321681</v>
      </c>
      <c r="L14" s="28"/>
      <c r="M14" s="24"/>
      <c r="N14" s="29"/>
      <c r="O14" s="30"/>
      <c r="P14" s="27"/>
      <c r="Q14" s="30"/>
      <c r="R14" s="27"/>
      <c r="S14" s="17"/>
    </row>
    <row r="15" spans="1:19" ht="31.5">
      <c r="A15" s="32">
        <v>300</v>
      </c>
      <c r="B15" s="33" t="s">
        <v>190</v>
      </c>
      <c r="C15" s="104">
        <f>SUM(C16:C19)</f>
        <v>9270.26</v>
      </c>
      <c r="D15" s="105"/>
      <c r="E15" s="104">
        <f>SUM(E16:E19)</f>
        <v>9495.05</v>
      </c>
      <c r="F15" s="104">
        <f>SUM(F16:F19)</f>
        <v>1497.5800000000002</v>
      </c>
      <c r="G15" s="34"/>
      <c r="H15" s="94">
        <f t="shared" si="0"/>
        <v>15.772218155775908</v>
      </c>
      <c r="L15" s="28"/>
      <c r="M15" s="24"/>
      <c r="N15" s="29"/>
      <c r="O15" s="30"/>
      <c r="P15" s="30"/>
      <c r="Q15" s="30"/>
      <c r="R15" s="27"/>
      <c r="S15" s="17"/>
    </row>
    <row r="16" spans="1:19" ht="15.75">
      <c r="A16" s="13">
        <v>302</v>
      </c>
      <c r="B16" s="9" t="s">
        <v>191</v>
      </c>
      <c r="C16" s="101">
        <v>0</v>
      </c>
      <c r="D16" s="102"/>
      <c r="E16" s="101">
        <v>0</v>
      </c>
      <c r="F16" s="101">
        <v>0</v>
      </c>
      <c r="G16" s="14"/>
      <c r="H16" s="11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>
      <c r="A17" s="13">
        <v>309</v>
      </c>
      <c r="B17" s="9" t="s">
        <v>192</v>
      </c>
      <c r="C17" s="101">
        <v>5666.37</v>
      </c>
      <c r="D17" s="102"/>
      <c r="E17" s="101">
        <v>5792.16</v>
      </c>
      <c r="F17" s="101">
        <v>1280.4</v>
      </c>
      <c r="G17" s="14"/>
      <c r="H17" s="11">
        <f t="shared" si="0"/>
        <v>22.105742935278034</v>
      </c>
      <c r="L17" s="28"/>
      <c r="M17" s="24"/>
      <c r="N17" s="29"/>
      <c r="O17" s="30"/>
      <c r="P17" s="27"/>
      <c r="Q17" s="30"/>
      <c r="R17" s="27"/>
      <c r="S17" s="17"/>
    </row>
    <row r="18" spans="1:19" ht="15.75">
      <c r="A18" s="13">
        <v>310</v>
      </c>
      <c r="B18" s="9" t="s">
        <v>193</v>
      </c>
      <c r="C18" s="101">
        <v>2224.16</v>
      </c>
      <c r="D18" s="102"/>
      <c r="E18" s="101">
        <v>2323.16</v>
      </c>
      <c r="F18" s="101">
        <v>0</v>
      </c>
      <c r="G18" s="14"/>
      <c r="H18" s="11">
        <f t="shared" si="0"/>
        <v>0</v>
      </c>
      <c r="L18" s="35"/>
      <c r="M18" s="36"/>
      <c r="N18" s="37"/>
      <c r="O18" s="38"/>
      <c r="P18" s="38"/>
      <c r="Q18" s="38"/>
      <c r="R18" s="27"/>
      <c r="S18" s="17"/>
    </row>
    <row r="19" spans="1:19" ht="31.5">
      <c r="A19" s="13">
        <v>314</v>
      </c>
      <c r="B19" s="9" t="s">
        <v>194</v>
      </c>
      <c r="C19" s="101">
        <v>1379.73</v>
      </c>
      <c r="D19" s="102"/>
      <c r="E19" s="101">
        <v>1379.73</v>
      </c>
      <c r="F19" s="101">
        <v>217.18</v>
      </c>
      <c r="G19" s="14"/>
      <c r="H19" s="11">
        <f t="shared" si="0"/>
        <v>15.740760873504236</v>
      </c>
      <c r="L19" s="28"/>
      <c r="M19" s="24"/>
      <c r="N19" s="39"/>
      <c r="O19" s="30"/>
      <c r="P19" s="30"/>
      <c r="Q19" s="30"/>
      <c r="R19" s="27"/>
      <c r="S19" s="17"/>
    </row>
    <row r="20" spans="1:19" ht="15.75">
      <c r="A20" s="40">
        <v>400</v>
      </c>
      <c r="B20" s="5" t="s">
        <v>195</v>
      </c>
      <c r="C20" s="97">
        <f>SUM(C21:C26)</f>
        <v>94334.59</v>
      </c>
      <c r="D20" s="98"/>
      <c r="E20" s="97">
        <f>SUM(E21:E26)</f>
        <v>94334.59</v>
      </c>
      <c r="F20" s="97">
        <f>SUM(F21:F26)</f>
        <v>52198.899999999994</v>
      </c>
      <c r="G20" s="6"/>
      <c r="H20" s="7">
        <f t="shared" si="0"/>
        <v>55.333785836139214</v>
      </c>
      <c r="L20" s="28"/>
      <c r="M20" s="24"/>
      <c r="N20" s="39"/>
      <c r="O20" s="30"/>
      <c r="P20" s="30"/>
      <c r="Q20" s="30"/>
      <c r="R20" s="27"/>
      <c r="S20" s="17"/>
    </row>
    <row r="21" spans="1:19" ht="15.75">
      <c r="A21" s="13">
        <v>405</v>
      </c>
      <c r="B21" s="9" t="s">
        <v>196</v>
      </c>
      <c r="C21" s="101">
        <v>1016.2</v>
      </c>
      <c r="D21" s="102"/>
      <c r="E21" s="101">
        <v>1016.2</v>
      </c>
      <c r="F21" s="101">
        <v>9.14</v>
      </c>
      <c r="G21" s="14"/>
      <c r="H21" s="11">
        <f t="shared" si="0"/>
        <v>0.8994292462113758</v>
      </c>
      <c r="L21" s="28"/>
      <c r="M21" s="24"/>
      <c r="N21" s="39"/>
      <c r="O21" s="30"/>
      <c r="P21" s="30"/>
      <c r="Q21" s="30"/>
      <c r="R21" s="27"/>
      <c r="S21" s="17"/>
    </row>
    <row r="22" spans="1:19" ht="15.75">
      <c r="A22" s="13">
        <v>406</v>
      </c>
      <c r="B22" s="9" t="s">
        <v>197</v>
      </c>
      <c r="C22" s="101">
        <v>1565.23</v>
      </c>
      <c r="D22" s="102"/>
      <c r="E22" s="101">
        <v>1565.23</v>
      </c>
      <c r="F22" s="101">
        <v>441.13</v>
      </c>
      <c r="G22" s="14"/>
      <c r="H22" s="11">
        <f t="shared" si="0"/>
        <v>28.183078525200767</v>
      </c>
      <c r="L22" s="28"/>
      <c r="M22" s="24"/>
      <c r="N22" s="39"/>
      <c r="O22" s="30"/>
      <c r="P22" s="30"/>
      <c r="Q22" s="30"/>
      <c r="R22" s="27"/>
      <c r="S22" s="17"/>
    </row>
    <row r="23" spans="1:19" ht="15.75">
      <c r="A23" s="13">
        <v>408</v>
      </c>
      <c r="B23" s="41" t="s">
        <v>198</v>
      </c>
      <c r="C23" s="101">
        <v>440</v>
      </c>
      <c r="D23" s="102"/>
      <c r="E23" s="101">
        <v>440</v>
      </c>
      <c r="F23" s="101">
        <v>0</v>
      </c>
      <c r="G23" s="14"/>
      <c r="H23" s="11">
        <f t="shared" si="0"/>
        <v>0</v>
      </c>
      <c r="L23" s="42"/>
      <c r="M23" s="19"/>
      <c r="N23" s="43"/>
      <c r="O23" s="21"/>
      <c r="P23" s="20"/>
      <c r="Q23" s="21"/>
      <c r="R23" s="27"/>
      <c r="S23" s="17"/>
    </row>
    <row r="24" spans="1:19" ht="15.75">
      <c r="A24" s="13">
        <v>409</v>
      </c>
      <c r="B24" s="44" t="s">
        <v>199</v>
      </c>
      <c r="C24" s="101">
        <v>80963.29</v>
      </c>
      <c r="D24" s="102"/>
      <c r="E24" s="101">
        <v>80963.29</v>
      </c>
      <c r="F24" s="101">
        <v>51308.63</v>
      </c>
      <c r="G24" s="14"/>
      <c r="H24" s="11">
        <f t="shared" si="0"/>
        <v>63.37270879184875</v>
      </c>
      <c r="L24" s="28"/>
      <c r="M24" s="24"/>
      <c r="N24" s="39"/>
      <c r="O24" s="30"/>
      <c r="P24" s="30"/>
      <c r="Q24" s="30"/>
      <c r="R24" s="27"/>
      <c r="S24" s="17"/>
    </row>
    <row r="25" spans="1:19" ht="15.75">
      <c r="A25" s="13">
        <v>410</v>
      </c>
      <c r="B25" s="44" t="s">
        <v>200</v>
      </c>
      <c r="C25" s="101">
        <v>754.4</v>
      </c>
      <c r="D25" s="102"/>
      <c r="E25" s="101">
        <v>754.4</v>
      </c>
      <c r="F25" s="101">
        <v>240</v>
      </c>
      <c r="G25" s="14"/>
      <c r="H25" s="11">
        <f t="shared" si="0"/>
        <v>31.81336161187699</v>
      </c>
      <c r="L25" s="28"/>
      <c r="M25" s="24"/>
      <c r="N25" s="39"/>
      <c r="O25" s="30"/>
      <c r="P25" s="30"/>
      <c r="Q25" s="30"/>
      <c r="R25" s="27"/>
      <c r="S25" s="17"/>
    </row>
    <row r="26" spans="1:19" ht="15.75">
      <c r="A26" s="13">
        <v>412</v>
      </c>
      <c r="B26" s="41" t="s">
        <v>201</v>
      </c>
      <c r="C26" s="101">
        <v>9595.47</v>
      </c>
      <c r="D26" s="102"/>
      <c r="E26" s="101">
        <v>9595.47</v>
      </c>
      <c r="F26" s="101">
        <v>200</v>
      </c>
      <c r="G26" s="14"/>
      <c r="H26" s="11">
        <f t="shared" si="0"/>
        <v>2.084316870356533</v>
      </c>
      <c r="L26" s="28"/>
      <c r="M26" s="45"/>
      <c r="N26" s="39"/>
      <c r="O26" s="30"/>
      <c r="P26" s="30"/>
      <c r="Q26" s="30"/>
      <c r="R26" s="27"/>
      <c r="S26" s="17"/>
    </row>
    <row r="27" spans="1:19" s="46" customFormat="1" ht="15.75">
      <c r="A27" s="4">
        <v>500</v>
      </c>
      <c r="B27" s="5" t="s">
        <v>202</v>
      </c>
      <c r="C27" s="97">
        <f>SUM(C28:C31)</f>
        <v>163173.24</v>
      </c>
      <c r="D27" s="98"/>
      <c r="E27" s="97">
        <f>SUM(E28:E31)</f>
        <v>171731.63999999998</v>
      </c>
      <c r="F27" s="97">
        <f>SUM(F28:F31)</f>
        <v>17973.17</v>
      </c>
      <c r="G27" s="6"/>
      <c r="H27" s="7">
        <f t="shared" si="0"/>
        <v>10.46584659646877</v>
      </c>
      <c r="L27" s="28"/>
      <c r="M27" s="47"/>
      <c r="N27" s="39"/>
      <c r="O27" s="30"/>
      <c r="P27" s="27"/>
      <c r="Q27" s="30"/>
      <c r="R27" s="27"/>
      <c r="S27" s="48"/>
    </row>
    <row r="28" spans="1:19" ht="15.75">
      <c r="A28" s="13">
        <v>501</v>
      </c>
      <c r="B28" s="41" t="s">
        <v>203</v>
      </c>
      <c r="C28" s="101">
        <v>13766.8</v>
      </c>
      <c r="D28" s="102"/>
      <c r="E28" s="101">
        <v>13766.8</v>
      </c>
      <c r="F28" s="101">
        <v>504.94</v>
      </c>
      <c r="G28" s="14"/>
      <c r="H28" s="11">
        <f t="shared" si="0"/>
        <v>3.6678095127407966</v>
      </c>
      <c r="L28" s="28"/>
      <c r="M28" s="47"/>
      <c r="N28" s="39"/>
      <c r="O28" s="30"/>
      <c r="P28" s="30"/>
      <c r="Q28" s="30"/>
      <c r="R28" s="27"/>
      <c r="S28" s="17"/>
    </row>
    <row r="29" spans="1:19" ht="15.75">
      <c r="A29" s="13">
        <v>502</v>
      </c>
      <c r="B29" s="41" t="s">
        <v>204</v>
      </c>
      <c r="C29" s="101">
        <v>104358.28</v>
      </c>
      <c r="D29" s="102"/>
      <c r="E29" s="101">
        <v>112916.68</v>
      </c>
      <c r="F29" s="101">
        <v>16970.87</v>
      </c>
      <c r="G29" s="14"/>
      <c r="H29" s="11">
        <f t="shared" si="0"/>
        <v>15.029550992820548</v>
      </c>
      <c r="L29" s="28"/>
      <c r="M29" s="45"/>
      <c r="N29" s="39"/>
      <c r="O29" s="30"/>
      <c r="P29" s="27"/>
      <c r="Q29" s="30"/>
      <c r="R29" s="27"/>
      <c r="S29" s="17"/>
    </row>
    <row r="30" spans="1:19" ht="15.75">
      <c r="A30" s="13">
        <v>503</v>
      </c>
      <c r="B30" s="41" t="s">
        <v>205</v>
      </c>
      <c r="C30" s="101">
        <v>36425.45</v>
      </c>
      <c r="D30" s="102"/>
      <c r="E30" s="101">
        <v>36425.45</v>
      </c>
      <c r="F30" s="101">
        <v>-1118.98</v>
      </c>
      <c r="G30" s="14"/>
      <c r="H30" s="11">
        <f t="shared" si="0"/>
        <v>-3.071973029845891</v>
      </c>
      <c r="L30" s="18"/>
      <c r="M30" s="19"/>
      <c r="N30" s="20"/>
      <c r="O30" s="21"/>
      <c r="P30" s="22"/>
      <c r="Q30" s="21"/>
      <c r="R30" s="27"/>
      <c r="S30" s="17"/>
    </row>
    <row r="31" spans="1:19" ht="31.5">
      <c r="A31" s="13">
        <v>505</v>
      </c>
      <c r="B31" s="41" t="s">
        <v>206</v>
      </c>
      <c r="C31" s="101">
        <v>8622.71</v>
      </c>
      <c r="D31" s="102"/>
      <c r="E31" s="101">
        <v>8622.71</v>
      </c>
      <c r="F31" s="101">
        <v>1616.34</v>
      </c>
      <c r="G31" s="14"/>
      <c r="H31" s="11">
        <f t="shared" si="0"/>
        <v>18.745150886438257</v>
      </c>
      <c r="L31" s="28"/>
      <c r="M31" s="45"/>
      <c r="N31" s="29"/>
      <c r="O31" s="30"/>
      <c r="P31" s="30"/>
      <c r="Q31" s="30"/>
      <c r="R31" s="27"/>
      <c r="S31" s="17"/>
    </row>
    <row r="32" spans="1:19" s="46" customFormat="1" ht="15.75">
      <c r="A32" s="4">
        <v>600</v>
      </c>
      <c r="B32" s="5" t="s">
        <v>207</v>
      </c>
      <c r="C32" s="97">
        <f>SUM(C33:C35)</f>
        <v>970.47</v>
      </c>
      <c r="D32" s="97">
        <f>SUM(D35)</f>
        <v>0</v>
      </c>
      <c r="E32" s="97">
        <f>SUM(E33:E35)</f>
        <v>970.47</v>
      </c>
      <c r="F32" s="97">
        <f>SUM(F33:F35)</f>
        <v>90</v>
      </c>
      <c r="G32" s="6"/>
      <c r="H32" s="7">
        <f t="shared" si="0"/>
        <v>9.273856997125105</v>
      </c>
      <c r="L32" s="28"/>
      <c r="M32" s="45"/>
      <c r="N32" s="29"/>
      <c r="O32" s="30"/>
      <c r="P32" s="27"/>
      <c r="Q32" s="30"/>
      <c r="R32" s="27"/>
      <c r="S32" s="48"/>
    </row>
    <row r="33" spans="1:19" s="46" customFormat="1" ht="15.75">
      <c r="A33" s="49">
        <v>602</v>
      </c>
      <c r="B33" s="41" t="s">
        <v>208</v>
      </c>
      <c r="C33" s="101">
        <v>83.2</v>
      </c>
      <c r="D33" s="102"/>
      <c r="E33" s="101">
        <v>83.2</v>
      </c>
      <c r="F33" s="101">
        <v>0</v>
      </c>
      <c r="G33" s="14"/>
      <c r="H33" s="11">
        <f t="shared" si="0"/>
        <v>0</v>
      </c>
      <c r="L33" s="28"/>
      <c r="M33" s="45"/>
      <c r="N33" s="29"/>
      <c r="O33" s="30"/>
      <c r="P33" s="27"/>
      <c r="Q33" s="30"/>
      <c r="R33" s="27"/>
      <c r="S33" s="48"/>
    </row>
    <row r="34" spans="1:19" s="46" customFormat="1" ht="31.5">
      <c r="A34" s="49">
        <v>603</v>
      </c>
      <c r="B34" s="41" t="s">
        <v>209</v>
      </c>
      <c r="C34" s="101">
        <v>524.42</v>
      </c>
      <c r="D34" s="102"/>
      <c r="E34" s="101">
        <v>524.42</v>
      </c>
      <c r="F34" s="101">
        <v>0</v>
      </c>
      <c r="G34" s="14"/>
      <c r="H34" s="11">
        <f t="shared" si="0"/>
        <v>0</v>
      </c>
      <c r="L34" s="28"/>
      <c r="M34" s="45"/>
      <c r="N34" s="29"/>
      <c r="O34" s="30"/>
      <c r="P34" s="27"/>
      <c r="Q34" s="30"/>
      <c r="R34" s="27"/>
      <c r="S34" s="48"/>
    </row>
    <row r="35" spans="1:19" s="46" customFormat="1" ht="15.75">
      <c r="A35" s="49">
        <v>605</v>
      </c>
      <c r="B35" s="41" t="s">
        <v>210</v>
      </c>
      <c r="C35" s="101">
        <v>362.85</v>
      </c>
      <c r="D35" s="102"/>
      <c r="E35" s="101">
        <v>362.85</v>
      </c>
      <c r="F35" s="101">
        <v>90</v>
      </c>
      <c r="G35" s="14"/>
      <c r="H35" s="11">
        <f t="shared" si="0"/>
        <v>24.803637866887144</v>
      </c>
      <c r="L35" s="28"/>
      <c r="M35" s="45"/>
      <c r="N35" s="39"/>
      <c r="O35" s="30"/>
      <c r="P35" s="30"/>
      <c r="Q35" s="30"/>
      <c r="R35" s="27"/>
      <c r="S35" s="48"/>
    </row>
    <row r="36" spans="1:19" s="46" customFormat="1" ht="15.75">
      <c r="A36" s="4">
        <v>700</v>
      </c>
      <c r="B36" s="5" t="s">
        <v>211</v>
      </c>
      <c r="C36" s="97">
        <f>SUM(C37:C41)</f>
        <v>863027.59</v>
      </c>
      <c r="D36" s="98"/>
      <c r="E36" s="97">
        <f>SUM(E37:E41)</f>
        <v>863027.59</v>
      </c>
      <c r="F36" s="97">
        <f>SUM(F37:F41)</f>
        <v>186343.53999999998</v>
      </c>
      <c r="G36" s="6"/>
      <c r="H36" s="7">
        <f t="shared" si="0"/>
        <v>21.591840418450584</v>
      </c>
      <c r="L36" s="28"/>
      <c r="M36" s="45"/>
      <c r="N36" s="29"/>
      <c r="O36" s="30"/>
      <c r="P36" s="27"/>
      <c r="Q36" s="30"/>
      <c r="R36" s="27"/>
      <c r="S36" s="48"/>
    </row>
    <row r="37" spans="1:19" s="46" customFormat="1" ht="15.75">
      <c r="A37" s="50">
        <v>701</v>
      </c>
      <c r="B37" s="41" t="s">
        <v>212</v>
      </c>
      <c r="C37" s="101">
        <v>293292.3</v>
      </c>
      <c r="D37" s="102"/>
      <c r="E37" s="101">
        <v>293292.3</v>
      </c>
      <c r="F37" s="101">
        <v>72990.11</v>
      </c>
      <c r="G37" s="14"/>
      <c r="H37" s="11">
        <f t="shared" si="0"/>
        <v>24.886473323711535</v>
      </c>
      <c r="L37" s="18"/>
      <c r="M37" s="19"/>
      <c r="N37" s="20"/>
      <c r="O37" s="20"/>
      <c r="P37" s="20"/>
      <c r="Q37" s="21"/>
      <c r="R37" s="27"/>
      <c r="S37" s="48"/>
    </row>
    <row r="38" spans="1:19" s="46" customFormat="1" ht="15.75">
      <c r="A38" s="50">
        <v>702</v>
      </c>
      <c r="B38" s="41" t="s">
        <v>213</v>
      </c>
      <c r="C38" s="101">
        <v>399233.39</v>
      </c>
      <c r="D38" s="102"/>
      <c r="E38" s="101">
        <v>399233.39</v>
      </c>
      <c r="F38" s="101">
        <v>82773.68</v>
      </c>
      <c r="G38" s="14"/>
      <c r="H38" s="11">
        <f t="shared" si="0"/>
        <v>20.73315561105748</v>
      </c>
      <c r="L38" s="51"/>
      <c r="M38" s="45"/>
      <c r="N38" s="29"/>
      <c r="O38" s="30"/>
      <c r="P38" s="27"/>
      <c r="Q38" s="30"/>
      <c r="R38" s="27"/>
      <c r="S38" s="48"/>
    </row>
    <row r="39" spans="1:19" s="46" customFormat="1" ht="15.75">
      <c r="A39" s="50">
        <v>703</v>
      </c>
      <c r="B39" s="41" t="s">
        <v>304</v>
      </c>
      <c r="C39" s="101">
        <v>116156.51</v>
      </c>
      <c r="D39" s="102"/>
      <c r="E39" s="101">
        <v>116156.51</v>
      </c>
      <c r="F39" s="101">
        <v>24316.84</v>
      </c>
      <c r="G39" s="14"/>
      <c r="H39" s="11">
        <f t="shared" si="0"/>
        <v>20.934547706366182</v>
      </c>
      <c r="L39" s="51"/>
      <c r="M39" s="45"/>
      <c r="N39" s="29"/>
      <c r="O39" s="30"/>
      <c r="P39" s="27"/>
      <c r="Q39" s="30"/>
      <c r="R39" s="27"/>
      <c r="S39" s="48"/>
    </row>
    <row r="40" spans="1:19" s="46" customFormat="1" ht="15.75">
      <c r="A40" s="50">
        <v>707</v>
      </c>
      <c r="B40" s="41" t="s">
        <v>214</v>
      </c>
      <c r="C40" s="101">
        <v>27222.66</v>
      </c>
      <c r="D40" s="102"/>
      <c r="E40" s="101">
        <v>27222.66</v>
      </c>
      <c r="F40" s="101">
        <v>712.14</v>
      </c>
      <c r="G40" s="14"/>
      <c r="H40" s="11">
        <f t="shared" si="0"/>
        <v>2.6159824205276045</v>
      </c>
      <c r="L40" s="18"/>
      <c r="M40" s="19"/>
      <c r="N40" s="43"/>
      <c r="O40" s="21"/>
      <c r="P40" s="21"/>
      <c r="Q40" s="21"/>
      <c r="R40" s="27"/>
      <c r="S40" s="48"/>
    </row>
    <row r="41" spans="1:19" s="46" customFormat="1" ht="15.75">
      <c r="A41" s="50">
        <v>709</v>
      </c>
      <c r="B41" s="41" t="s">
        <v>215</v>
      </c>
      <c r="C41" s="101">
        <v>27122.73</v>
      </c>
      <c r="D41" s="102"/>
      <c r="E41" s="101">
        <v>27122.73</v>
      </c>
      <c r="F41" s="101">
        <v>5550.77</v>
      </c>
      <c r="G41" s="14"/>
      <c r="H41" s="11">
        <f t="shared" si="0"/>
        <v>20.46538088164429</v>
      </c>
      <c r="L41" s="52"/>
      <c r="M41" s="45"/>
      <c r="N41" s="39"/>
      <c r="O41" s="30"/>
      <c r="P41" s="27"/>
      <c r="Q41" s="30"/>
      <c r="R41" s="27"/>
      <c r="S41" s="48"/>
    </row>
    <row r="42" spans="1:19" s="46" customFormat="1" ht="15.75">
      <c r="A42" s="40">
        <v>800</v>
      </c>
      <c r="B42" s="5" t="s">
        <v>216</v>
      </c>
      <c r="C42" s="97">
        <f>SUM(C43:C44)</f>
        <v>78316.51000000001</v>
      </c>
      <c r="D42" s="98"/>
      <c r="E42" s="97">
        <f>SUM(E43:E44)</f>
        <v>78316.51000000001</v>
      </c>
      <c r="F42" s="97">
        <f>SUM(F43:F44)</f>
        <v>16478.77</v>
      </c>
      <c r="G42" s="6"/>
      <c r="H42" s="7">
        <f t="shared" si="0"/>
        <v>21.041246603047046</v>
      </c>
      <c r="L42" s="52"/>
      <c r="M42" s="45"/>
      <c r="N42" s="39"/>
      <c r="O42" s="30"/>
      <c r="P42" s="30"/>
      <c r="Q42" s="30"/>
      <c r="R42" s="27"/>
      <c r="S42" s="48"/>
    </row>
    <row r="43" spans="1:19" s="46" customFormat="1" ht="15.75">
      <c r="A43" s="50">
        <v>801</v>
      </c>
      <c r="B43" s="41" t="s">
        <v>217</v>
      </c>
      <c r="C43" s="101">
        <v>64657.73</v>
      </c>
      <c r="D43" s="102"/>
      <c r="E43" s="101">
        <v>64657.73</v>
      </c>
      <c r="F43" s="101">
        <v>13618.66</v>
      </c>
      <c r="G43" s="14"/>
      <c r="H43" s="11">
        <f t="shared" si="0"/>
        <v>21.062694282648028</v>
      </c>
      <c r="L43" s="52"/>
      <c r="M43" s="45"/>
      <c r="N43" s="39"/>
      <c r="O43" s="30"/>
      <c r="P43" s="30"/>
      <c r="Q43" s="30"/>
      <c r="R43" s="27"/>
      <c r="S43" s="48"/>
    </row>
    <row r="44" spans="1:19" s="46" customFormat="1" ht="15.75">
      <c r="A44" s="50">
        <v>804</v>
      </c>
      <c r="B44" s="41" t="s">
        <v>218</v>
      </c>
      <c r="C44" s="101">
        <v>13658.78</v>
      </c>
      <c r="D44" s="102"/>
      <c r="E44" s="101">
        <v>13658.78</v>
      </c>
      <c r="F44" s="101">
        <v>2860.11</v>
      </c>
      <c r="G44" s="14"/>
      <c r="H44" s="11">
        <f t="shared" si="0"/>
        <v>20.939717895741786</v>
      </c>
      <c r="L44" s="52"/>
      <c r="M44" s="45"/>
      <c r="N44" s="39"/>
      <c r="O44" s="30"/>
      <c r="P44" s="27"/>
      <c r="Q44" s="30"/>
      <c r="R44" s="27"/>
      <c r="S44" s="48"/>
    </row>
    <row r="45" spans="1:19" s="46" customFormat="1" ht="15.75">
      <c r="A45" s="53">
        <v>900</v>
      </c>
      <c r="B45" s="5" t="s">
        <v>219</v>
      </c>
      <c r="C45" s="97">
        <f>SUM(C46:C46)</f>
        <v>270</v>
      </c>
      <c r="D45" s="98"/>
      <c r="E45" s="97">
        <f>SUM(E46:E46)</f>
        <v>270</v>
      </c>
      <c r="F45" s="97">
        <f>SUM(F46:F46)</f>
        <v>0</v>
      </c>
      <c r="G45" s="6"/>
      <c r="H45" s="11">
        <f t="shared" si="0"/>
        <v>0</v>
      </c>
      <c r="L45" s="42"/>
      <c r="M45" s="19"/>
      <c r="N45" s="43"/>
      <c r="O45" s="21"/>
      <c r="P45" s="21"/>
      <c r="Q45" s="21"/>
      <c r="R45" s="27"/>
      <c r="S45" s="48"/>
    </row>
    <row r="46" spans="1:19" s="46" customFormat="1" ht="15.75">
      <c r="A46" s="50">
        <v>909</v>
      </c>
      <c r="B46" s="41" t="s">
        <v>220</v>
      </c>
      <c r="C46" s="101">
        <v>270</v>
      </c>
      <c r="D46" s="102"/>
      <c r="E46" s="101">
        <v>270</v>
      </c>
      <c r="F46" s="101">
        <v>0</v>
      </c>
      <c r="G46" s="14"/>
      <c r="H46" s="11">
        <f t="shared" si="0"/>
        <v>0</v>
      </c>
      <c r="L46" s="52"/>
      <c r="M46" s="45"/>
      <c r="N46" s="39"/>
      <c r="O46" s="30"/>
      <c r="P46" s="30"/>
      <c r="Q46" s="30"/>
      <c r="R46" s="27"/>
      <c r="S46" s="48"/>
    </row>
    <row r="47" spans="1:19" s="46" customFormat="1" ht="15.75">
      <c r="A47" s="54">
        <v>1000</v>
      </c>
      <c r="B47" s="5" t="s">
        <v>221</v>
      </c>
      <c r="C47" s="97">
        <f>SUM(C48:C51)</f>
        <v>120682.29</v>
      </c>
      <c r="D47" s="98"/>
      <c r="E47" s="97">
        <f>SUM(E48:E51)</f>
        <v>120845.38999999998</v>
      </c>
      <c r="F47" s="97">
        <f>SUM(F48:F51)</f>
        <v>35349.89</v>
      </c>
      <c r="G47" s="6"/>
      <c r="H47" s="7">
        <f t="shared" si="0"/>
        <v>29.252162618698158</v>
      </c>
      <c r="L47" s="52"/>
      <c r="M47" s="45"/>
      <c r="N47" s="39"/>
      <c r="O47" s="30"/>
      <c r="P47" s="30"/>
      <c r="Q47" s="30"/>
      <c r="R47" s="27"/>
      <c r="S47" s="48"/>
    </row>
    <row r="48" spans="1:19" s="46" customFormat="1" ht="15.75">
      <c r="A48" s="55">
        <v>1001</v>
      </c>
      <c r="B48" s="41" t="s">
        <v>222</v>
      </c>
      <c r="C48" s="101">
        <v>7479.69</v>
      </c>
      <c r="D48" s="102"/>
      <c r="E48" s="101">
        <v>7479.69</v>
      </c>
      <c r="F48" s="101">
        <v>1171.69</v>
      </c>
      <c r="G48" s="14"/>
      <c r="H48" s="11">
        <f t="shared" si="0"/>
        <v>15.664954028843441</v>
      </c>
      <c r="L48" s="56"/>
      <c r="M48" s="19"/>
      <c r="N48" s="43"/>
      <c r="O48" s="21"/>
      <c r="P48" s="22"/>
      <c r="Q48" s="21"/>
      <c r="R48" s="27"/>
      <c r="S48" s="48"/>
    </row>
    <row r="49" spans="1:19" s="46" customFormat="1" ht="15.75">
      <c r="A49" s="55">
        <v>1002</v>
      </c>
      <c r="B49" s="41" t="s">
        <v>223</v>
      </c>
      <c r="C49" s="101">
        <v>2475.1</v>
      </c>
      <c r="D49" s="102"/>
      <c r="E49" s="101">
        <v>2475.1</v>
      </c>
      <c r="F49" s="101">
        <v>650</v>
      </c>
      <c r="G49" s="14"/>
      <c r="H49" s="11">
        <f t="shared" si="0"/>
        <v>26.261565189285278</v>
      </c>
      <c r="L49" s="52"/>
      <c r="M49" s="45"/>
      <c r="N49" s="39"/>
      <c r="O49" s="30"/>
      <c r="P49" s="30"/>
      <c r="Q49" s="30"/>
      <c r="R49" s="27"/>
      <c r="S49" s="48"/>
    </row>
    <row r="50" spans="1:19" s="57" customFormat="1" ht="15.75">
      <c r="A50" s="55">
        <v>1003</v>
      </c>
      <c r="B50" s="41" t="s">
        <v>224</v>
      </c>
      <c r="C50" s="101">
        <v>102962.02</v>
      </c>
      <c r="D50" s="102"/>
      <c r="E50" s="101">
        <v>103125.12</v>
      </c>
      <c r="F50" s="101">
        <v>32786.77</v>
      </c>
      <c r="G50" s="14"/>
      <c r="H50" s="11">
        <f t="shared" si="0"/>
        <v>31.793194519434252</v>
      </c>
      <c r="L50" s="58"/>
      <c r="M50" s="19"/>
      <c r="N50" s="43"/>
      <c r="O50" s="21"/>
      <c r="P50" s="22"/>
      <c r="Q50" s="21"/>
      <c r="R50" s="27"/>
      <c r="S50" s="59"/>
    </row>
    <row r="51" spans="1:19" s="46" customFormat="1" ht="15.75">
      <c r="A51" s="55">
        <v>1006</v>
      </c>
      <c r="B51" s="41" t="s">
        <v>225</v>
      </c>
      <c r="C51" s="101">
        <v>7765.48</v>
      </c>
      <c r="D51" s="102"/>
      <c r="E51" s="101">
        <v>7765.48</v>
      </c>
      <c r="F51" s="101">
        <v>741.43</v>
      </c>
      <c r="G51" s="14"/>
      <c r="H51" s="11">
        <f t="shared" si="0"/>
        <v>9.547767813451326</v>
      </c>
      <c r="L51" s="60"/>
      <c r="M51" s="45"/>
      <c r="N51" s="39"/>
      <c r="O51" s="30"/>
      <c r="P51" s="27"/>
      <c r="Q51" s="30"/>
      <c r="R51" s="27"/>
      <c r="S51" s="48"/>
    </row>
    <row r="52" spans="1:19" s="46" customFormat="1" ht="15.75">
      <c r="A52" s="54">
        <v>1100</v>
      </c>
      <c r="B52" s="5" t="s">
        <v>226</v>
      </c>
      <c r="C52" s="97">
        <f>SUM(C53:C53)</f>
        <v>23203.79</v>
      </c>
      <c r="D52" s="98"/>
      <c r="E52" s="97">
        <f>SUM(E53:E53)</f>
        <v>23203.79</v>
      </c>
      <c r="F52" s="97">
        <f>SUM(F53:F53)</f>
        <v>3408.46</v>
      </c>
      <c r="G52" s="6"/>
      <c r="H52" s="7">
        <f t="shared" si="0"/>
        <v>14.68923826667971</v>
      </c>
      <c r="L52" s="60"/>
      <c r="M52" s="45"/>
      <c r="N52" s="39"/>
      <c r="O52" s="30"/>
      <c r="P52" s="30"/>
      <c r="Q52" s="30"/>
      <c r="R52" s="27"/>
      <c r="S52" s="48"/>
    </row>
    <row r="53" spans="1:19" s="46" customFormat="1" ht="15.75">
      <c r="A53" s="55">
        <v>1101</v>
      </c>
      <c r="B53" s="41" t="s">
        <v>227</v>
      </c>
      <c r="C53" s="101">
        <v>23203.79</v>
      </c>
      <c r="D53" s="102"/>
      <c r="E53" s="101">
        <v>23203.79</v>
      </c>
      <c r="F53" s="101">
        <v>3408.46</v>
      </c>
      <c r="G53" s="14"/>
      <c r="H53" s="11">
        <f t="shared" si="0"/>
        <v>14.68923826667971</v>
      </c>
      <c r="L53" s="60"/>
      <c r="M53" s="45"/>
      <c r="N53" s="39"/>
      <c r="O53" s="30"/>
      <c r="P53" s="27"/>
      <c r="Q53" s="30"/>
      <c r="R53" s="27"/>
      <c r="S53" s="48"/>
    </row>
    <row r="54" spans="1:19" s="46" customFormat="1" ht="15.75">
      <c r="A54" s="54">
        <v>1200</v>
      </c>
      <c r="B54" s="5" t="s">
        <v>228</v>
      </c>
      <c r="C54" s="97">
        <f>SUM(C55+C56)</f>
        <v>3884.7</v>
      </c>
      <c r="D54" s="98"/>
      <c r="E54" s="97">
        <f>SUM(E55+E56)</f>
        <v>3884.7</v>
      </c>
      <c r="F54" s="97">
        <f>SUM(F55+F56)</f>
        <v>816</v>
      </c>
      <c r="G54" s="6"/>
      <c r="H54" s="7">
        <f t="shared" si="0"/>
        <v>21.005483048884084</v>
      </c>
      <c r="L54" s="60"/>
      <c r="M54" s="45"/>
      <c r="N54" s="39"/>
      <c r="O54" s="30"/>
      <c r="P54" s="30"/>
      <c r="Q54" s="30"/>
      <c r="R54" s="27"/>
      <c r="S54" s="48"/>
    </row>
    <row r="55" spans="1:19" s="46" customFormat="1" ht="15.75">
      <c r="A55" s="55">
        <v>1201</v>
      </c>
      <c r="B55" s="41" t="s">
        <v>229</v>
      </c>
      <c r="C55" s="101">
        <v>1884.7</v>
      </c>
      <c r="D55" s="102"/>
      <c r="E55" s="101">
        <v>1884.7</v>
      </c>
      <c r="F55" s="101">
        <v>316</v>
      </c>
      <c r="G55" s="14"/>
      <c r="H55" s="11">
        <f t="shared" si="0"/>
        <v>16.766594152915584</v>
      </c>
      <c r="L55" s="58"/>
      <c r="M55" s="19"/>
      <c r="N55" s="43"/>
      <c r="O55" s="21"/>
      <c r="P55" s="21"/>
      <c r="Q55" s="21"/>
      <c r="R55" s="27"/>
      <c r="S55" s="48"/>
    </row>
    <row r="56" spans="1:19" s="46" customFormat="1" ht="15.75">
      <c r="A56" s="55">
        <v>1202</v>
      </c>
      <c r="B56" s="41" t="s">
        <v>230</v>
      </c>
      <c r="C56" s="101">
        <v>2000</v>
      </c>
      <c r="D56" s="102"/>
      <c r="E56" s="101">
        <v>2000</v>
      </c>
      <c r="F56" s="101">
        <v>500</v>
      </c>
      <c r="G56" s="14"/>
      <c r="H56" s="11">
        <f t="shared" si="0"/>
        <v>25</v>
      </c>
      <c r="L56" s="60"/>
      <c r="M56" s="45"/>
      <c r="N56" s="39"/>
      <c r="O56" s="30"/>
      <c r="P56" s="27"/>
      <c r="Q56" s="30"/>
      <c r="R56" s="27"/>
      <c r="S56" s="48"/>
    </row>
    <row r="57" spans="1:19" s="46" customFormat="1" ht="31.5">
      <c r="A57" s="54">
        <v>1300</v>
      </c>
      <c r="B57" s="5" t="s">
        <v>231</v>
      </c>
      <c r="C57" s="97">
        <f>SUM(C58)</f>
        <v>194.03</v>
      </c>
      <c r="D57" s="98"/>
      <c r="E57" s="97">
        <f>SUM(E58)</f>
        <v>194.03</v>
      </c>
      <c r="F57" s="97">
        <f>SUM(F58)</f>
        <v>1.53</v>
      </c>
      <c r="G57" s="6"/>
      <c r="H57" s="7">
        <f t="shared" si="0"/>
        <v>0.7885378549708808</v>
      </c>
      <c r="L57" s="58"/>
      <c r="M57" s="19"/>
      <c r="N57" s="43"/>
      <c r="O57" s="21"/>
      <c r="P57" s="21"/>
      <c r="Q57" s="21"/>
      <c r="R57" s="27"/>
      <c r="S57" s="48"/>
    </row>
    <row r="58" spans="1:19" s="46" customFormat="1" ht="31.5">
      <c r="A58" s="55">
        <v>1301</v>
      </c>
      <c r="B58" s="41" t="s">
        <v>232</v>
      </c>
      <c r="C58" s="101">
        <v>194.03</v>
      </c>
      <c r="D58" s="102"/>
      <c r="E58" s="101">
        <v>194.03</v>
      </c>
      <c r="F58" s="101">
        <v>1.53</v>
      </c>
      <c r="G58" s="6"/>
      <c r="H58" s="11">
        <f t="shared" si="0"/>
        <v>0.7885378549708808</v>
      </c>
      <c r="L58" s="60"/>
      <c r="M58" s="45"/>
      <c r="N58" s="39"/>
      <c r="O58" s="30"/>
      <c r="P58" s="27"/>
      <c r="Q58" s="30"/>
      <c r="R58" s="27"/>
      <c r="S58" s="48"/>
    </row>
    <row r="59" spans="1:19" ht="15.75">
      <c r="A59" s="61"/>
      <c r="B59" s="62" t="s">
        <v>233</v>
      </c>
      <c r="C59" s="97">
        <f>SUM(C6+C15+C20+C27+C32+C36+C42+C45+C47+C52+C54+C57)</f>
        <v>1450747.41</v>
      </c>
      <c r="D59" s="97">
        <f>SUM(D6+D15+D20+D27+D32+D36+D42+D45+D47+D52+D54+D57)</f>
        <v>0</v>
      </c>
      <c r="E59" s="97">
        <f>SUM(E6+E15+E20+E27+E32+E36+E42+E45+E47+E52+E54+E57)</f>
        <v>1450910.5099999998</v>
      </c>
      <c r="F59" s="97">
        <f>SUM(F6+F15+F20+F27+F32+F36+F42+F45+F47+F52+F54+F57)</f>
        <v>331112.87000000005</v>
      </c>
      <c r="G59" s="63"/>
      <c r="H59" s="7">
        <f t="shared" si="0"/>
        <v>22.821040148092944</v>
      </c>
      <c r="L59" s="60"/>
      <c r="M59" s="45"/>
      <c r="N59" s="29"/>
      <c r="O59" s="30"/>
      <c r="P59" s="27"/>
      <c r="Q59" s="30"/>
      <c r="R59" s="27"/>
      <c r="S59" s="17"/>
    </row>
    <row r="60" spans="1:19" ht="15.75">
      <c r="A60" s="2"/>
      <c r="B60" s="2"/>
      <c r="C60" s="2"/>
      <c r="D60" s="2"/>
      <c r="E60" s="2"/>
      <c r="F60" s="64"/>
      <c r="G60" s="2"/>
      <c r="H60" s="2"/>
      <c r="L60" s="58"/>
      <c r="M60" s="19"/>
      <c r="N60" s="43"/>
      <c r="O60" s="21"/>
      <c r="P60" s="21"/>
      <c r="Q60" s="21"/>
      <c r="R60" s="27"/>
      <c r="S60" s="17"/>
    </row>
    <row r="61" spans="12:19" ht="15">
      <c r="L61" s="66"/>
      <c r="M61" s="66"/>
      <c r="N61" s="66"/>
      <c r="O61" s="66"/>
      <c r="P61" s="66"/>
      <c r="Q61" s="66"/>
      <c r="R61" s="66"/>
      <c r="S61" s="17"/>
    </row>
    <row r="62" spans="1:19" ht="15" customHeight="1">
      <c r="A62" s="184" t="s">
        <v>346</v>
      </c>
      <c r="B62" s="184"/>
      <c r="C62" s="184"/>
      <c r="D62" s="184"/>
      <c r="E62" s="184"/>
      <c r="F62" s="184"/>
      <c r="G62" s="184"/>
      <c r="H62" s="184"/>
      <c r="L62" s="66"/>
      <c r="M62" s="66"/>
      <c r="N62" s="66"/>
      <c r="O62" s="66"/>
      <c r="P62" s="66"/>
      <c r="Q62" s="66"/>
      <c r="R62" s="66"/>
      <c r="S62" s="17"/>
    </row>
    <row r="63" spans="1:19" ht="15.75">
      <c r="A63" s="184"/>
      <c r="B63" s="184"/>
      <c r="C63" s="184"/>
      <c r="D63" s="184"/>
      <c r="E63" s="184"/>
      <c r="F63" s="184"/>
      <c r="G63" s="184"/>
      <c r="H63" s="184"/>
      <c r="L63" s="67"/>
      <c r="M63" s="67"/>
      <c r="N63" s="67"/>
      <c r="O63" s="67"/>
      <c r="P63" s="67"/>
      <c r="Q63" s="67"/>
      <c r="R63" s="67"/>
      <c r="S63" s="17"/>
    </row>
    <row r="64" spans="1:19" ht="12.75" customHeight="1">
      <c r="A64" s="184"/>
      <c r="B64" s="184"/>
      <c r="C64" s="184"/>
      <c r="D64" s="184"/>
      <c r="E64" s="184"/>
      <c r="F64" s="184"/>
      <c r="G64" s="184"/>
      <c r="H64" s="184"/>
      <c r="L64" s="17"/>
      <c r="M64" s="17"/>
      <c r="N64" s="17"/>
      <c r="O64" s="17"/>
      <c r="P64" s="17"/>
      <c r="Q64" s="17"/>
      <c r="R64" s="17"/>
      <c r="S64" s="17"/>
    </row>
    <row r="65" spans="1:19" ht="44.25" customHeight="1">
      <c r="A65" s="184"/>
      <c r="B65" s="184"/>
      <c r="C65" s="184"/>
      <c r="D65" s="184"/>
      <c r="E65" s="184"/>
      <c r="F65" s="184"/>
      <c r="G65" s="184"/>
      <c r="H65" s="184"/>
      <c r="L65" s="68"/>
      <c r="M65" s="68"/>
      <c r="N65" s="68"/>
      <c r="O65" s="68"/>
      <c r="P65" s="68"/>
      <c r="Q65" s="68"/>
      <c r="R65" s="68"/>
      <c r="S65" s="17"/>
    </row>
    <row r="66" spans="1:19" ht="12.75" customHeight="1" hidden="1">
      <c r="A66" s="184"/>
      <c r="B66" s="184"/>
      <c r="C66" s="184"/>
      <c r="D66" s="184"/>
      <c r="E66" s="184"/>
      <c r="F66" s="184"/>
      <c r="G66" s="184"/>
      <c r="H66" s="184"/>
      <c r="L66" s="68"/>
      <c r="M66" s="68"/>
      <c r="N66" s="68"/>
      <c r="O66" s="68"/>
      <c r="P66" s="68"/>
      <c r="Q66" s="68"/>
      <c r="R66" s="68"/>
      <c r="S66" s="17"/>
    </row>
    <row r="67" spans="12:19" ht="12.75" customHeight="1">
      <c r="L67" s="68"/>
      <c r="M67" s="68"/>
      <c r="N67" s="68"/>
      <c r="O67" s="68"/>
      <c r="P67" s="68"/>
      <c r="Q67" s="68"/>
      <c r="R67" s="68"/>
      <c r="S67" s="17"/>
    </row>
    <row r="68" spans="12:19" ht="12.75" customHeight="1">
      <c r="L68" s="68"/>
      <c r="M68" s="68"/>
      <c r="N68" s="68"/>
      <c r="O68" s="68"/>
      <c r="P68" s="68"/>
      <c r="Q68" s="68"/>
      <c r="R68" s="68"/>
      <c r="S68" s="17"/>
    </row>
    <row r="69" spans="12:19" ht="12.75" customHeight="1">
      <c r="L69" s="68"/>
      <c r="M69" s="68"/>
      <c r="N69" s="68"/>
      <c r="O69" s="68"/>
      <c r="P69" s="68"/>
      <c r="Q69" s="68"/>
      <c r="R69" s="68"/>
      <c r="S69" s="17"/>
    </row>
    <row r="70" spans="12:19" ht="15">
      <c r="L70" s="17"/>
      <c r="M70" s="17"/>
      <c r="N70" s="17"/>
      <c r="O70" s="17"/>
      <c r="P70" s="17"/>
      <c r="Q70" s="17"/>
      <c r="R70" s="17"/>
      <c r="S70" s="17"/>
    </row>
  </sheetData>
  <mergeCells count="4">
    <mergeCell ref="A1:H1"/>
    <mergeCell ref="A2:H2"/>
    <mergeCell ref="F3:H3"/>
    <mergeCell ref="A62:H66"/>
  </mergeCells>
  <printOptions/>
  <pageMargins left="0.7086614173228347" right="0.25" top="0.26" bottom="0.49" header="0.16" footer="0.55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workbookViewId="0" topLeftCell="A4">
      <selection activeCell="E7" sqref="E7"/>
    </sheetView>
  </sheetViews>
  <sheetFormatPr defaultColWidth="9.140625" defaultRowHeight="15"/>
  <cols>
    <col min="2" max="2" width="43.421875" style="0" customWidth="1"/>
    <col min="3" max="3" width="31.28125" style="0" customWidth="1"/>
    <col min="4" max="4" width="13.140625" style="0" customWidth="1"/>
    <col min="5" max="5" width="12.8515625" style="0" customWidth="1"/>
    <col min="6" max="6" width="14.00390625" style="0" customWidth="1"/>
  </cols>
  <sheetData>
    <row r="2" spans="1:9" ht="15.75" customHeight="1">
      <c r="A2" s="185" t="s">
        <v>241</v>
      </c>
      <c r="B2" s="185"/>
      <c r="C2" s="185"/>
      <c r="D2" s="185"/>
      <c r="E2" s="185"/>
      <c r="F2" s="185"/>
      <c r="G2" s="75"/>
      <c r="H2" s="75"/>
      <c r="I2" s="75"/>
    </row>
    <row r="3" spans="1:9" ht="15.75">
      <c r="A3" s="185"/>
      <c r="B3" s="185"/>
      <c r="C3" s="185"/>
      <c r="D3" s="185"/>
      <c r="E3" s="185"/>
      <c r="F3" s="185"/>
      <c r="G3" s="75"/>
      <c r="H3" s="75"/>
      <c r="I3" s="75"/>
    </row>
    <row r="4" spans="1:6" ht="15.75">
      <c r="A4" s="186" t="s">
        <v>410</v>
      </c>
      <c r="B4" s="186"/>
      <c r="C4" s="186"/>
      <c r="D4" s="186"/>
      <c r="E4" s="186"/>
      <c r="F4" s="186"/>
    </row>
    <row r="5" spans="1:6" ht="76.5">
      <c r="A5" s="78" t="s">
        <v>242</v>
      </c>
      <c r="B5" s="78" t="s">
        <v>243</v>
      </c>
      <c r="C5" s="78" t="s">
        <v>244</v>
      </c>
      <c r="D5" s="78" t="s">
        <v>378</v>
      </c>
      <c r="E5" s="76" t="s">
        <v>413</v>
      </c>
      <c r="F5" s="76" t="s">
        <v>296</v>
      </c>
    </row>
    <row r="6" spans="1:6" ht="15">
      <c r="A6" s="79">
        <v>1</v>
      </c>
      <c r="B6" s="80">
        <v>2</v>
      </c>
      <c r="C6" s="80">
        <v>3</v>
      </c>
      <c r="D6" s="79">
        <v>4</v>
      </c>
      <c r="E6" s="77"/>
      <c r="F6" s="77"/>
    </row>
    <row r="7" spans="1:6" ht="31.5">
      <c r="A7" s="81" t="s">
        <v>245</v>
      </c>
      <c r="B7" s="82" t="s">
        <v>246</v>
      </c>
      <c r="C7" s="83" t="s">
        <v>247</v>
      </c>
      <c r="D7" s="106">
        <f>SUM(D8)</f>
        <v>104528.43</v>
      </c>
      <c r="E7" s="106">
        <f>SUM(E8)</f>
        <v>85039.72</v>
      </c>
      <c r="F7" s="90" t="s">
        <v>297</v>
      </c>
    </row>
    <row r="8" spans="1:6" ht="47.25">
      <c r="A8" s="81" t="s">
        <v>248</v>
      </c>
      <c r="B8" s="82" t="s">
        <v>249</v>
      </c>
      <c r="C8" s="83" t="s">
        <v>250</v>
      </c>
      <c r="D8" s="106">
        <f>SUM(D9+D14+D23)</f>
        <v>104528.43</v>
      </c>
      <c r="E8" s="106">
        <f>SUM(E9+E14+E23)</f>
        <v>85039.72</v>
      </c>
      <c r="F8" s="90" t="s">
        <v>297</v>
      </c>
    </row>
    <row r="9" spans="1:6" ht="31.5">
      <c r="A9" s="84" t="s">
        <v>251</v>
      </c>
      <c r="B9" s="85" t="s">
        <v>252</v>
      </c>
      <c r="C9" s="86" t="s">
        <v>253</v>
      </c>
      <c r="D9" s="107">
        <f>SUM(D10-D12)</f>
        <v>0</v>
      </c>
      <c r="E9" s="107">
        <f>SUM(E10-E12)</f>
        <v>0</v>
      </c>
      <c r="F9" s="90" t="s">
        <v>297</v>
      </c>
    </row>
    <row r="10" spans="1:6" ht="49.5" customHeight="1">
      <c r="A10" s="84" t="s">
        <v>254</v>
      </c>
      <c r="B10" s="85" t="s">
        <v>255</v>
      </c>
      <c r="C10" s="86" t="s">
        <v>256</v>
      </c>
      <c r="D10" s="107">
        <f>SUM(D11)</f>
        <v>5000</v>
      </c>
      <c r="E10" s="107">
        <f>SUM(E11)</f>
        <v>0</v>
      </c>
      <c r="F10" s="89" t="s">
        <v>297</v>
      </c>
    </row>
    <row r="11" spans="1:6" ht="47.25">
      <c r="A11" s="84" t="s">
        <v>257</v>
      </c>
      <c r="B11" s="85" t="s">
        <v>258</v>
      </c>
      <c r="C11" s="86" t="s">
        <v>259</v>
      </c>
      <c r="D11" s="107">
        <v>5000</v>
      </c>
      <c r="E11" s="108">
        <v>0</v>
      </c>
      <c r="F11" s="89" t="s">
        <v>297</v>
      </c>
    </row>
    <row r="12" spans="1:6" ht="47.25">
      <c r="A12" s="84" t="s">
        <v>260</v>
      </c>
      <c r="B12" s="85" t="s">
        <v>261</v>
      </c>
      <c r="C12" s="86" t="s">
        <v>262</v>
      </c>
      <c r="D12" s="107">
        <f>SUM(D13)</f>
        <v>5000</v>
      </c>
      <c r="E12" s="107">
        <f>SUM(E13)</f>
        <v>0</v>
      </c>
      <c r="F12" s="89" t="s">
        <v>297</v>
      </c>
    </row>
    <row r="13" spans="1:6" ht="47.25">
      <c r="A13" s="84" t="s">
        <v>263</v>
      </c>
      <c r="B13" s="85" t="s">
        <v>264</v>
      </c>
      <c r="C13" s="87" t="s">
        <v>265</v>
      </c>
      <c r="D13" s="107">
        <v>5000</v>
      </c>
      <c r="E13" s="108">
        <v>0</v>
      </c>
      <c r="F13" s="89" t="s">
        <v>297</v>
      </c>
    </row>
    <row r="14" spans="1:6" ht="47.25">
      <c r="A14" s="84" t="s">
        <v>266</v>
      </c>
      <c r="B14" s="85" t="s">
        <v>267</v>
      </c>
      <c r="C14" s="86" t="s">
        <v>268</v>
      </c>
      <c r="D14" s="107">
        <f>SUM(D15-D17)</f>
        <v>-1117.9099999999999</v>
      </c>
      <c r="E14" s="107">
        <f>SUM(E15-E17)</f>
        <v>-1117.91</v>
      </c>
      <c r="F14" s="89">
        <f>E14/D14</f>
        <v>1.0000000000000002</v>
      </c>
    </row>
    <row r="15" spans="1:6" ht="63">
      <c r="A15" s="84" t="s">
        <v>269</v>
      </c>
      <c r="B15" s="85" t="s">
        <v>270</v>
      </c>
      <c r="C15" s="86" t="s">
        <v>271</v>
      </c>
      <c r="D15" s="107">
        <f>SUM(D16)</f>
        <v>10000</v>
      </c>
      <c r="E15" s="107">
        <f>SUM(E16)</f>
        <v>0</v>
      </c>
      <c r="F15" s="89" t="s">
        <v>297</v>
      </c>
    </row>
    <row r="16" spans="1:6" ht="63">
      <c r="A16" s="84" t="s">
        <v>272</v>
      </c>
      <c r="B16" s="85" t="s">
        <v>273</v>
      </c>
      <c r="C16" s="86" t="s">
        <v>274</v>
      </c>
      <c r="D16" s="107">
        <v>10000</v>
      </c>
      <c r="E16" s="108">
        <v>0</v>
      </c>
      <c r="F16" s="89" t="s">
        <v>297</v>
      </c>
    </row>
    <row r="17" spans="1:6" ht="78.75">
      <c r="A17" s="84" t="s">
        <v>275</v>
      </c>
      <c r="B17" s="85" t="s">
        <v>276</v>
      </c>
      <c r="C17" s="86" t="s">
        <v>277</v>
      </c>
      <c r="D17" s="107">
        <f>SUM(D18)</f>
        <v>11117.91</v>
      </c>
      <c r="E17" s="107">
        <f>SUM(E18)</f>
        <v>1117.91</v>
      </c>
      <c r="F17" s="89">
        <f>E18/D18</f>
        <v>0.10055037322662264</v>
      </c>
    </row>
    <row r="18" spans="1:6" ht="69" customHeight="1">
      <c r="A18" s="84" t="s">
        <v>278</v>
      </c>
      <c r="B18" s="88" t="s">
        <v>279</v>
      </c>
      <c r="C18" s="86" t="s">
        <v>280</v>
      </c>
      <c r="D18" s="107">
        <v>11117.91</v>
      </c>
      <c r="E18" s="108">
        <v>1117.91</v>
      </c>
      <c r="F18" s="89">
        <f>E18/D18</f>
        <v>0.10055037322662264</v>
      </c>
    </row>
    <row r="19" spans="1:6" ht="47.25">
      <c r="A19" s="84" t="s">
        <v>281</v>
      </c>
      <c r="B19" s="85" t="s">
        <v>282</v>
      </c>
      <c r="C19" s="86" t="s">
        <v>283</v>
      </c>
      <c r="D19" s="107">
        <f>SUM(D20)</f>
        <v>0</v>
      </c>
      <c r="E19" s="107">
        <f>SUM(E20)</f>
        <v>0</v>
      </c>
      <c r="F19" s="89" t="s">
        <v>297</v>
      </c>
    </row>
    <row r="20" spans="1:6" ht="127.5" customHeight="1">
      <c r="A20" s="84" t="s">
        <v>284</v>
      </c>
      <c r="B20" s="88" t="s">
        <v>285</v>
      </c>
      <c r="C20" s="86" t="s">
        <v>286</v>
      </c>
      <c r="D20" s="107">
        <v>0</v>
      </c>
      <c r="E20" s="108">
        <v>0</v>
      </c>
      <c r="F20" s="89" t="s">
        <v>297</v>
      </c>
    </row>
    <row r="21" spans="1:6" ht="51" customHeight="1">
      <c r="A21" s="84" t="s">
        <v>287</v>
      </c>
      <c r="B21" s="85" t="s">
        <v>288</v>
      </c>
      <c r="C21" s="86" t="s">
        <v>289</v>
      </c>
      <c r="D21" s="107">
        <f>SUM(D22)</f>
        <v>0</v>
      </c>
      <c r="E21" s="107">
        <f>SUM(E22)</f>
        <v>0</v>
      </c>
      <c r="F21" s="89" t="s">
        <v>297</v>
      </c>
    </row>
    <row r="22" spans="1:6" ht="67.5" customHeight="1">
      <c r="A22" s="84" t="s">
        <v>290</v>
      </c>
      <c r="B22" s="85" t="s">
        <v>291</v>
      </c>
      <c r="C22" s="86" t="s">
        <v>292</v>
      </c>
      <c r="D22" s="107">
        <v>0</v>
      </c>
      <c r="E22" s="109">
        <v>0</v>
      </c>
      <c r="F22" s="89" t="s">
        <v>297</v>
      </c>
    </row>
    <row r="23" spans="1:6" ht="34.5" customHeight="1">
      <c r="A23" s="84" t="s">
        <v>293</v>
      </c>
      <c r="B23" s="85" t="s">
        <v>294</v>
      </c>
      <c r="C23" s="86" t="s">
        <v>295</v>
      </c>
      <c r="D23" s="107">
        <v>105646.34</v>
      </c>
      <c r="E23" s="110">
        <v>86157.63</v>
      </c>
      <c r="F23" s="90" t="s">
        <v>297</v>
      </c>
    </row>
  </sheetData>
  <mergeCells count="2">
    <mergeCell ref="A2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workbookViewId="0" topLeftCell="A1">
      <selection activeCell="C6" sqref="C6"/>
    </sheetView>
  </sheetViews>
  <sheetFormatPr defaultColWidth="9.140625" defaultRowHeight="15"/>
  <cols>
    <col min="2" max="2" width="49.421875" style="0" customWidth="1"/>
    <col min="3" max="3" width="34.8515625" style="0" customWidth="1"/>
  </cols>
  <sheetData>
    <row r="2" spans="2:3" ht="18" customHeight="1">
      <c r="B2" s="187" t="s">
        <v>236</v>
      </c>
      <c r="C2" s="187"/>
    </row>
    <row r="3" spans="2:3" s="1" customFormat="1" ht="19.5" customHeight="1">
      <c r="B3" s="187" t="s">
        <v>237</v>
      </c>
      <c r="C3" s="187"/>
    </row>
    <row r="4" spans="2:3" ht="15.75">
      <c r="B4" s="188" t="s">
        <v>411</v>
      </c>
      <c r="C4" s="188"/>
    </row>
    <row r="5" spans="2:3" ht="42.75">
      <c r="B5" s="69" t="s">
        <v>234</v>
      </c>
      <c r="C5" s="70" t="s">
        <v>235</v>
      </c>
    </row>
    <row r="6" spans="2:3" ht="15">
      <c r="B6" s="71" t="s">
        <v>238</v>
      </c>
      <c r="C6" s="96">
        <v>8691.87</v>
      </c>
    </row>
    <row r="8" ht="15">
      <c r="C8" s="1" t="s">
        <v>144</v>
      </c>
    </row>
  </sheetData>
  <mergeCells count="3"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C11" sqref="C11"/>
    </sheetView>
  </sheetViews>
  <sheetFormatPr defaultColWidth="9.140625" defaultRowHeight="15"/>
  <cols>
    <col min="2" max="2" width="54.00390625" style="0" customWidth="1"/>
    <col min="3" max="3" width="17.8515625" style="0" customWidth="1"/>
  </cols>
  <sheetData>
    <row r="2" spans="2:3" ht="61.5" customHeight="1">
      <c r="B2" s="189" t="s">
        <v>240</v>
      </c>
      <c r="C2" s="189"/>
    </row>
    <row r="3" spans="2:3" ht="15.75">
      <c r="B3" s="188" t="s">
        <v>410</v>
      </c>
      <c r="C3" s="188"/>
    </row>
    <row r="4" spans="2:3" ht="38.25">
      <c r="B4" s="73" t="s">
        <v>234</v>
      </c>
      <c r="C4" s="74" t="s">
        <v>235</v>
      </c>
    </row>
    <row r="5" spans="2:3" ht="29.25" customHeight="1">
      <c r="B5" s="72" t="s">
        <v>239</v>
      </c>
      <c r="C5" s="190">
        <v>0</v>
      </c>
    </row>
  </sheetData>
  <mergeCells count="2"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VedunovaAA</dc:creator>
  <cp:keywords/>
  <dc:description/>
  <cp:lastModifiedBy>ivanovaoi</cp:lastModifiedBy>
  <cp:lastPrinted>2018-04-02T11:57:18Z</cp:lastPrinted>
  <dcterms:created xsi:type="dcterms:W3CDTF">2015-01-16T05:02:30Z</dcterms:created>
  <dcterms:modified xsi:type="dcterms:W3CDTF">2018-04-03T08:29:41Z</dcterms:modified>
  <cp:category/>
  <cp:version/>
  <cp:contentType/>
  <cp:contentStatus/>
</cp:coreProperties>
</file>