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F188" i="4"/>
  <c r="F186"/>
  <c r="D185"/>
  <c r="F185" s="1"/>
  <c r="C185"/>
  <c r="F184"/>
  <c r="F183"/>
  <c r="F182"/>
  <c r="F181"/>
  <c r="D181"/>
  <c r="C181"/>
  <c r="F180"/>
  <c r="F179"/>
  <c r="D179"/>
  <c r="C179"/>
  <c r="F178"/>
  <c r="F177"/>
  <c r="E177"/>
  <c r="F176"/>
  <c r="E176"/>
  <c r="F175"/>
  <c r="D175"/>
  <c r="E175" s="1"/>
  <c r="C175"/>
  <c r="F174"/>
  <c r="E174"/>
  <c r="F173"/>
  <c r="E173"/>
  <c r="F172"/>
  <c r="D172"/>
  <c r="E172" s="1"/>
  <c r="C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D160"/>
  <c r="E160" s="1"/>
  <c r="C160"/>
  <c r="F159"/>
  <c r="E159"/>
  <c r="C158"/>
  <c r="F157"/>
  <c r="E157"/>
  <c r="F156"/>
  <c r="E156"/>
  <c r="F155"/>
  <c r="E155"/>
  <c r="F154"/>
  <c r="E154"/>
  <c r="F153"/>
  <c r="F152"/>
  <c r="E152"/>
  <c r="F151"/>
  <c r="E151"/>
  <c r="D150"/>
  <c r="E150" s="1"/>
  <c r="C150"/>
  <c r="C139" s="1"/>
  <c r="C135" s="1"/>
  <c r="C134" s="1"/>
  <c r="F149"/>
  <c r="E149"/>
  <c r="F148"/>
  <c r="F147"/>
  <c r="E147"/>
  <c r="F146"/>
  <c r="E146"/>
  <c r="F145"/>
  <c r="E145"/>
  <c r="F144"/>
  <c r="E144"/>
  <c r="F143"/>
  <c r="E143"/>
  <c r="F142"/>
  <c r="E142"/>
  <c r="F141"/>
  <c r="E141"/>
  <c r="D140"/>
  <c r="E140" s="1"/>
  <c r="C140"/>
  <c r="D139"/>
  <c r="E139" s="1"/>
  <c r="F138"/>
  <c r="E138"/>
  <c r="F137"/>
  <c r="E137"/>
  <c r="D136"/>
  <c r="E136" s="1"/>
  <c r="C136"/>
  <c r="F133"/>
  <c r="D132"/>
  <c r="F132" s="1"/>
  <c r="F131"/>
  <c r="F130"/>
  <c r="F129"/>
  <c r="F128"/>
  <c r="D128"/>
  <c r="C128"/>
  <c r="C127" s="1"/>
  <c r="D127"/>
  <c r="F126"/>
  <c r="F125"/>
  <c r="F124"/>
  <c r="E124"/>
  <c r="F123"/>
  <c r="E123"/>
  <c r="F122"/>
  <c r="E122"/>
  <c r="F121"/>
  <c r="E121"/>
  <c r="F120"/>
  <c r="F119"/>
  <c r="E119"/>
  <c r="F118"/>
  <c r="E118"/>
  <c r="F117"/>
  <c r="E117"/>
  <c r="F116"/>
  <c r="E116"/>
  <c r="F115"/>
  <c r="D114"/>
  <c r="E114" s="1"/>
  <c r="C114"/>
  <c r="F113"/>
  <c r="E113"/>
  <c r="F112"/>
  <c r="F111"/>
  <c r="E111"/>
  <c r="F110"/>
  <c r="E110"/>
  <c r="D110"/>
  <c r="C110"/>
  <c r="F109"/>
  <c r="F108"/>
  <c r="E108"/>
  <c r="F107"/>
  <c r="F106"/>
  <c r="F105"/>
  <c r="D105"/>
  <c r="C105"/>
  <c r="F104"/>
  <c r="E104"/>
  <c r="F103"/>
  <c r="E103"/>
  <c r="F102"/>
  <c r="E102"/>
  <c r="F101"/>
  <c r="E101"/>
  <c r="F100"/>
  <c r="E100"/>
  <c r="D100"/>
  <c r="C100"/>
  <c r="F99"/>
  <c r="E99"/>
  <c r="F98"/>
  <c r="F97"/>
  <c r="E97"/>
  <c r="F96"/>
  <c r="F95"/>
  <c r="D94"/>
  <c r="E94" s="1"/>
  <c r="C94"/>
  <c r="F93"/>
  <c r="E93"/>
  <c r="F92"/>
  <c r="E92"/>
  <c r="D91"/>
  <c r="E91" s="1"/>
  <c r="C91"/>
  <c r="F90"/>
  <c r="E90"/>
  <c r="F89"/>
  <c r="E89"/>
  <c r="F88"/>
  <c r="E88"/>
  <c r="F87"/>
  <c r="D87"/>
  <c r="E87" s="1"/>
  <c r="C87"/>
  <c r="C86"/>
  <c r="F85"/>
  <c r="E85"/>
  <c r="D84"/>
  <c r="E84" s="1"/>
  <c r="C84"/>
  <c r="F83"/>
  <c r="F82"/>
  <c r="E82"/>
  <c r="D81"/>
  <c r="E81" s="1"/>
  <c r="C81"/>
  <c r="C77" s="1"/>
  <c r="F80"/>
  <c r="F79"/>
  <c r="D78"/>
  <c r="F78" s="1"/>
  <c r="C78"/>
  <c r="D77"/>
  <c r="F76"/>
  <c r="E76"/>
  <c r="F75"/>
  <c r="F74"/>
  <c r="F73"/>
  <c r="F72"/>
  <c r="F71"/>
  <c r="D70"/>
  <c r="F70" s="1"/>
  <c r="C70"/>
  <c r="F69"/>
  <c r="D69"/>
  <c r="E69" s="1"/>
  <c r="C69"/>
  <c r="F68"/>
  <c r="D67"/>
  <c r="E67" s="1"/>
  <c r="C67"/>
  <c r="C62" s="1"/>
  <c r="F66"/>
  <c r="F65"/>
  <c r="E65"/>
  <c r="F64"/>
  <c r="D64"/>
  <c r="E64" s="1"/>
  <c r="C64"/>
  <c r="F63"/>
  <c r="D63"/>
  <c r="E63" s="1"/>
  <c r="C63"/>
  <c r="F61"/>
  <c r="F60"/>
  <c r="E60"/>
  <c r="F59"/>
  <c r="E59"/>
  <c r="F58"/>
  <c r="E58"/>
  <c r="F57"/>
  <c r="E57"/>
  <c r="D57"/>
  <c r="C57"/>
  <c r="F56"/>
  <c r="E56"/>
  <c r="D56"/>
  <c r="C56"/>
  <c r="F55"/>
  <c r="E55"/>
  <c r="F54"/>
  <c r="F53"/>
  <c r="E53"/>
  <c r="F52"/>
  <c r="D52"/>
  <c r="E52" s="1"/>
  <c r="C52"/>
  <c r="F51"/>
  <c r="F50"/>
  <c r="E50"/>
  <c r="F49"/>
  <c r="E49"/>
  <c r="D48"/>
  <c r="E48" s="1"/>
  <c r="C48"/>
  <c r="C43" s="1"/>
  <c r="C42" s="1"/>
  <c r="F47"/>
  <c r="E47"/>
  <c r="F46"/>
  <c r="F45"/>
  <c r="C45"/>
  <c r="E45" s="1"/>
  <c r="F44"/>
  <c r="E44"/>
  <c r="D44"/>
  <c r="C44"/>
  <c r="F41"/>
  <c r="F40"/>
  <c r="D40"/>
  <c r="C40"/>
  <c r="F39"/>
  <c r="E39"/>
  <c r="D38"/>
  <c r="E38" s="1"/>
  <c r="C38"/>
  <c r="C37"/>
  <c r="E37" s="1"/>
  <c r="F36"/>
  <c r="E36"/>
  <c r="D35"/>
  <c r="F34"/>
  <c r="E34"/>
  <c r="D33"/>
  <c r="E33" s="1"/>
  <c r="C33"/>
  <c r="F33" s="1"/>
  <c r="F31"/>
  <c r="E31"/>
  <c r="E30"/>
  <c r="D30"/>
  <c r="F30" s="1"/>
  <c r="C30"/>
  <c r="F29"/>
  <c r="F28"/>
  <c r="E28"/>
  <c r="D27"/>
  <c r="E27" s="1"/>
  <c r="C27"/>
  <c r="F26"/>
  <c r="F25"/>
  <c r="E25"/>
  <c r="D24"/>
  <c r="E24" s="1"/>
  <c r="C24"/>
  <c r="F24" s="1"/>
  <c r="F23"/>
  <c r="F22"/>
  <c r="E22"/>
  <c r="F21"/>
  <c r="E21"/>
  <c r="C21"/>
  <c r="E20"/>
  <c r="D20"/>
  <c r="F20" s="1"/>
  <c r="C20"/>
  <c r="F18"/>
  <c r="E18"/>
  <c r="F17"/>
  <c r="E17"/>
  <c r="F16"/>
  <c r="E16"/>
  <c r="F15"/>
  <c r="E15"/>
  <c r="F14"/>
  <c r="E14"/>
  <c r="D13"/>
  <c r="E13" s="1"/>
  <c r="C13"/>
  <c r="F13" s="1"/>
  <c r="D12"/>
  <c r="F11"/>
  <c r="F10"/>
  <c r="E10"/>
  <c r="F9"/>
  <c r="E9"/>
  <c r="F8"/>
  <c r="E8"/>
  <c r="F7"/>
  <c r="E7"/>
  <c r="D6"/>
  <c r="E6" s="1"/>
  <c r="C6"/>
  <c r="C5"/>
  <c r="E17" i="15"/>
  <c r="E14" s="1"/>
  <c r="F127" i="4" l="1"/>
  <c r="E35"/>
  <c r="E77"/>
  <c r="D19"/>
  <c r="D5"/>
  <c r="C12"/>
  <c r="F6"/>
  <c r="C19"/>
  <c r="F27"/>
  <c r="C35"/>
  <c r="C32" s="1"/>
  <c r="F37"/>
  <c r="F38"/>
  <c r="D43"/>
  <c r="F48"/>
  <c r="F67"/>
  <c r="F81"/>
  <c r="F150"/>
  <c r="D32"/>
  <c r="F35"/>
  <c r="D62"/>
  <c r="F77"/>
  <c r="F84"/>
  <c r="D86"/>
  <c r="F91"/>
  <c r="F94"/>
  <c r="F114"/>
  <c r="F136"/>
  <c r="F139"/>
  <c r="F140"/>
  <c r="D158"/>
  <c r="F160"/>
  <c r="F36" i="14"/>
  <c r="F86" i="4" l="1"/>
  <c r="E86"/>
  <c r="E19"/>
  <c r="F19"/>
  <c r="F43"/>
  <c r="E43"/>
  <c r="D42"/>
  <c r="E5"/>
  <c r="F5"/>
  <c r="E62"/>
  <c r="F62"/>
  <c r="E158"/>
  <c r="F158"/>
  <c r="D135"/>
  <c r="F32"/>
  <c r="E32"/>
  <c r="F12"/>
  <c r="C4"/>
  <c r="C189" s="1"/>
  <c r="E12"/>
  <c r="D12" i="15"/>
  <c r="E135" i="4" l="1"/>
  <c r="F135"/>
  <c r="D134"/>
  <c r="F42"/>
  <c r="E42"/>
  <c r="D4"/>
  <c r="E6" i="14"/>
  <c r="E4" i="4" l="1"/>
  <c r="F4"/>
  <c r="E134"/>
  <c r="D189"/>
  <c r="F134"/>
  <c r="E15" i="15"/>
  <c r="H10" i="14"/>
  <c r="E189" i="4" l="1"/>
  <c r="F189"/>
  <c r="E20" i="14"/>
  <c r="C20"/>
  <c r="D10" i="15" l="1"/>
  <c r="D9" l="1"/>
  <c r="H39" i="14"/>
  <c r="F32"/>
  <c r="F57"/>
  <c r="C52" l="1"/>
  <c r="D15" i="15"/>
  <c r="F52" i="14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15"/>
  <c r="F17" i="15"/>
  <c r="F18"/>
  <c r="E19"/>
  <c r="E21"/>
  <c r="E12"/>
  <c r="E10"/>
  <c r="D21"/>
  <c r="D19"/>
  <c r="D17"/>
  <c r="D14" s="1"/>
  <c r="D8" s="1"/>
  <c r="C57" i="14"/>
  <c r="F54"/>
  <c r="C54"/>
  <c r="F47"/>
  <c r="C47"/>
  <c r="F45"/>
  <c r="C45"/>
  <c r="F42"/>
  <c r="C42"/>
  <c r="C36"/>
  <c r="D32"/>
  <c r="D59" s="1"/>
  <c r="C32"/>
  <c r="F27"/>
  <c r="C27"/>
  <c r="F20"/>
  <c r="F15"/>
  <c r="C15"/>
  <c r="F6"/>
  <c r="C6"/>
  <c r="C59" l="1"/>
  <c r="E9" i="15"/>
  <c r="E8"/>
  <c r="E7" s="1"/>
  <c r="H54" i="14"/>
  <c r="H45"/>
  <c r="H32"/>
  <c r="H52"/>
  <c r="H42"/>
  <c r="H47"/>
  <c r="H36"/>
  <c r="H27"/>
  <c r="H20"/>
  <c r="H15"/>
  <c r="H6"/>
  <c r="E59"/>
  <c r="D7" i="15"/>
  <c r="F59" i="14"/>
  <c r="H59" l="1"/>
  <c r="F14" i="15"/>
</calcChain>
</file>

<file path=xl/sharedStrings.xml><?xml version="1.0" encoding="utf-8"?>
<sst xmlns="http://schemas.openxmlformats.org/spreadsheetml/2006/main" count="518" uniqueCount="458">
  <si>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</si>
  <si>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</si>
  <si>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</si>
  <si>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</si>
  <si>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</si>
  <si>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</si>
  <si>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</si>
  <si>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</si>
  <si>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</si>
  <si>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</si>
  <si>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</si>
  <si>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</si>
  <si>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</si>
  <si>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</si>
  <si>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</si>
  <si>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</si>
  <si>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</si>
  <si>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</si>
  <si>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</si>
  <si>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</si>
  <si>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</si>
  <si>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</si>
  <si>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</si>
  <si>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</si>
  <si>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</si>
  <si>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</si>
  <si>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</si>
  <si>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</si>
  <si>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</si>
  <si>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</si>
  <si>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</si>
  <si>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</si>
  <si>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</si>
  <si>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</si>
  <si>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</si>
  <si>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</si>
  <si>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</si>
  <si>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</si>
  <si>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</si>
  <si>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</si>
  <si>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</si>
  <si>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</si>
  <si>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</si>
  <si>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</si>
  <si>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</si>
  <si>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</si>
  <si>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</si>
  <si>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</si>
  <si>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</si>
  <si>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</si>
  <si>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</si>
  <si>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</si>
  <si>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</si>
  <si>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</si>
  <si>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</si>
  <si>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</si>
  <si>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</si>
  <si>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</si>
  <si>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</si>
  <si>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</si>
  <si>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</si>
  <si>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</si>
  <si>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</si>
  <si>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</si>
  <si>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</si>
  <si>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</si>
  <si>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</si>
  <si>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</si>
  <si>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</si>
  <si>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</si>
  <si>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</si>
  <si>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</si>
  <si>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</si>
  <si>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</si>
  <si>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</si>
  <si>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</si>
  <si>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</si>
  <si>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</si>
  <si>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</si>
  <si>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</si>
  <si>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</si>
  <si>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</si>
  <si>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</si>
  <si>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</si>
  <si>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</si>
  <si>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</si>
  <si>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</si>
  <si>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</si>
  <si>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</si>
  <si>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</si>
  <si>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</si>
  <si>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</si>
  <si>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</si>
  <si>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</si>
  <si>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</si>
  <si>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</si>
  <si>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</si>
  <si>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</si>
  <si>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</si>
  <si>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</si>
  <si>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</si>
  <si>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</si>
  <si>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</si>
  <si>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</si>
  <si>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</si>
  <si>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</si>
  <si>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</si>
  <si>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</si>
  <si>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</si>
  <si>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</si>
  <si>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</si>
  <si>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</si>
  <si>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</si>
  <si>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</si>
  <si>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</si>
  <si>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</si>
  <si>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</si>
  <si>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</si>
  <si>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</si>
  <si>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</si>
  <si>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</si>
  <si>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</si>
  <si>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</si>
  <si>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</si>
  <si>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</si>
  <si>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</si>
  <si>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</si>
  <si>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</si>
  <si>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</si>
  <si>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</si>
  <si>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</si>
  <si>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</si>
  <si>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</si>
  <si>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</si>
  <si>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</si>
  <si>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</si>
  <si>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</si>
  <si>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</si>
  <si>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</si>
  <si>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</si>
  <si>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</si>
  <si>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</si>
  <si>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</si>
  <si>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</si>
  <si>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</si>
  <si>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</si>
  <si>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</si>
  <si>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</si>
  <si>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</si>
  <si>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</si>
  <si>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</si>
  <si>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</si>
  <si>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</si>
  <si>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</si>
  <si>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</si>
  <si>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</si>
  <si>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</si>
  <si>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</si>
  <si>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</si>
  <si>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</si>
  <si>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</si>
  <si>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</si>
  <si>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</si>
  <si>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</si>
  <si>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</si>
  <si>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</si>
  <si>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</si>
  <si>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</si>
  <si>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</si>
  <si>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</si>
  <si>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</si>
  <si>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</si>
  <si>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</si>
  <si>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</si>
  <si>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</si>
  <si>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</si>
  <si>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</si>
  <si>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</si>
  <si>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</si>
  <si>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</si>
  <si>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</si>
  <si>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</si>
  <si>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</si>
  <si>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</si>
  <si>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</si>
  <si>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</si>
  <si>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</si>
  <si>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</si>
  <si>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</si>
  <si>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</si>
  <si>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</si>
  <si>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</si>
  <si>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</si>
  <si>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</si>
  <si>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</si>
  <si>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</si>
  <si>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</si>
  <si>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</si>
  <si>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</si>
  <si>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</si>
  <si>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</si>
  <si>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</si>
  <si>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</si>
  <si>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</si>
  <si>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</si>
  <si>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</si>
  <si>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</si>
  <si>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</si>
  <si>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</si>
  <si>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</si>
  <si>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</si>
  <si>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</si>
  <si>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</si>
  <si>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</si>
  <si>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</si>
  <si>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</si>
  <si>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</si>
  <si>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</si>
  <si>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</si>
  <si>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</si>
  <si>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</si>
  <si>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</si>
  <si>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</si>
  <si>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</si>
  <si>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</si>
  <si>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</si>
  <si>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</si>
  <si>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</si>
  <si>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</si>
  <si>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</si>
  <si>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</si>
  <si>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</si>
  <si>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</si>
  <si>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</si>
  <si>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</si>
  <si>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</si>
  <si>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</si>
  <si>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</si>
  <si>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</si>
  <si>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</si>
  <si>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</si>
  <si>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</si>
  <si>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</si>
  <si>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</si>
  <si>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</si>
  <si>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</si>
  <si>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</si>
  <si>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</si>
  <si>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</si>
  <si>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</si>
  <si>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</si>
  <si>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</si>
  <si>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</si>
  <si>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</si>
  <si>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</si>
  <si>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</si>
  <si>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</si>
  <si>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</si>
  <si>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</si>
  <si>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</si>
  <si>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</si>
  <si>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</si>
  <si>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</si>
  <si>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</si>
  <si>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</si>
  <si>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</si>
  <si>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</si>
  <si>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</si>
  <si>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</si>
  <si>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</si>
  <si>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</si>
  <si>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</si>
  <si>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</si>
  <si>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</si>
  <si>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</si>
  <si>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</si>
  <si>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</si>
  <si>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</si>
  <si>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</si>
  <si>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</si>
  <si>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</si>
  <si>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</si>
  <si>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</si>
  <si>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</si>
  <si>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</si>
  <si>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</si>
  <si>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</si>
  <si>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</si>
  <si>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</si>
  <si>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</si>
  <si>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</si>
  <si>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</si>
  <si>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</si>
  <si>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</si>
  <si>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908  1  13  01994  04  0004  130</t>
  </si>
  <si>
    <t>000  1  11  05074  00  0000  120</t>
  </si>
  <si>
    <t>906  1  17  01040  04  0000  180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</si>
  <si>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</si>
  <si>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</si>
  <si>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</si>
  <si>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</si>
  <si>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</si>
  <si>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</si>
  <si>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Сумма бюджетных назначений на 2019 год (в тыс.руб.)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</si>
  <si>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</si>
  <si>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</si>
  <si>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</si>
  <si>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000  1  03  02240  01  0000  110</t>
  </si>
  <si>
    <t>000  1  03  02250  01  0000  110</t>
  </si>
  <si>
    <t>000  1  03  02260  01  0000  110</t>
  </si>
  <si>
    <t>182  1  05  01 000  00  0000  110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</si>
  <si>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</si>
  <si>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</si>
  <si>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</si>
  <si>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</si>
  <si>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</si>
  <si>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</si>
  <si>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</si>
  <si>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</si>
  <si>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</si>
  <si>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</si>
  <si>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</si>
  <si>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</si>
  <si>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</si>
  <si>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</si>
  <si>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</si>
  <si>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</si>
  <si>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321  1  16 4 3000  01  6000  140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</si>
  <si>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</si>
  <si>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</si>
  <si>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</si>
  <si>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</si>
  <si>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</si>
  <si>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</si>
  <si>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</si>
  <si>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</si>
  <si>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 xml:space="preserve">Субсидии бюджетам бюджетной системы Российской Федерации (межбюджетные субсидии
</t>
  </si>
  <si>
    <t>000  2  02  29999  04  0000  150</t>
  </si>
  <si>
    <t>906  2  02  29990 04  0000  150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</si>
  <si>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</si>
  <si>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</si>
  <si>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919  2  02  29990 04  0000  150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</si>
  <si>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</si>
  <si>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</si>
  <si>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</si>
  <si>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</si>
  <si>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</si>
  <si>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</si>
  <si>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</si>
  <si>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</si>
  <si>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</si>
  <si>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</si>
  <si>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</si>
  <si>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</si>
  <si>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</si>
  <si>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</si>
  <si>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</si>
  <si>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</si>
  <si>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</si>
  <si>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901  2  02  35250  04  0000  150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</si>
  <si>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</si>
  <si>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</si>
  <si>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</si>
  <si>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</si>
  <si>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</si>
  <si>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</si>
  <si>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</si>
  <si>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</si>
  <si>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</si>
  <si>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</si>
  <si>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</si>
  <si>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</si>
  <si>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</si>
  <si>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</si>
  <si>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</si>
  <si>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</si>
  <si>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</si>
  <si>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</si>
  <si>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</si>
  <si>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906  2  18  04010  04  0000  150</t>
  </si>
  <si>
    <t>908  2  18  04020  04  0000  150</t>
  </si>
  <si>
    <t>000  2  19  00000  04  0000  150</t>
  </si>
  <si>
    <t>901  2  19  60010  04  0000  150</t>
  </si>
  <si>
    <t>906  2  19  60010  04  0000  150</t>
  </si>
  <si>
    <t>908  2  19  60010  04  0000  150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</si>
  <si>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</si>
  <si>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</si>
  <si>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</si>
  <si>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</si>
  <si>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</si>
  <si>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</si>
  <si>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</si>
  <si>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</si>
  <si>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</si>
  <si>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</si>
  <si>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</si>
  <si>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</si>
  <si>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901  2  02  29990 04  0000  150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</si>
  <si>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</si>
  <si>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</si>
  <si>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</si>
  <si>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</si>
  <si>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</si>
  <si>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</si>
  <si>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</si>
  <si>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</si>
  <si>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</si>
  <si>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</si>
  <si>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</si>
  <si>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</si>
  <si>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</si>
  <si>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по состоянию на 01.05.2019 года</t>
  </si>
  <si>
    <t>Исполнено    на 01.05.2019г., в тыс. руб.</t>
  </si>
  <si>
    <t>на 01.05.2019г.</t>
  </si>
  <si>
    <t>Исполнение на 01.05.2019г., в тысячах рублей</t>
  </si>
  <si>
    <t>на  01.05.2019г.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</si>
  <si>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1 284,00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</si>
  <si>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01.05.2019 г.</t>
  </si>
  <si>
    <t>Сумма фактического поступления на 01.05.2019 г. (в тыс.руб.)</t>
  </si>
  <si>
    <t>Рост, снижение (+, -) в тыс. руб.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</si>
  <si>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</si>
  <si>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</si>
  <si>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</si>
  <si>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</si>
  <si>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</si>
  <si>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</si>
  <si>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</si>
  <si>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</si>
  <si>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</si>
  <si>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</si>
  <si>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</si>
  <si>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</si>
  <si>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</si>
  <si>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</si>
  <si>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</si>
  <si>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</si>
  <si>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188  1  16  25073  04  0000  140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</si>
  <si>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</si>
  <si>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</si>
  <si>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</si>
  <si>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</si>
  <si>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</si>
  <si>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</si>
  <si>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</si>
  <si>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906 2  02  25097  04  0000  150
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</si>
  <si>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</si>
  <si>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</si>
  <si>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</si>
  <si>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</si>
  <si>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</si>
  <si>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</si>
  <si>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</si>
  <si>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</si>
  <si>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</si>
  <si>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</si>
  <si>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из областного бюджета,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2019 году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</si>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</sst>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000"/>
    <numFmt numFmtId="166" formatCode="#,##0.0"/>
    <numFmt numFmtId="167" formatCode="0.0%"/>
    <numFmt numFmtId="168" formatCode="#,##0.00000"/>
    <numFmt numFmtId="169" formatCode="0.00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" fontId="37" fillId="0" borderId="8">
      <alignment horizontal="right" vertical="top" shrinkToFit="1"/>
    </xf>
    <xf numFmtId="0" fontId="38" fillId="2" borderId="9"/>
  </cellStyleXfs>
  <cellXfs count="320">
    <xf numFmtId="0" fontId="0" fillId="0" borderId="0" xfId="0"/>
    <xf numFmtId="0" fontId="0" fillId="0" borderId="0" xfId="0"/>
    <xf numFmtId="0" fontId="2" fillId="0" borderId="0" xfId="0" applyFont="1"/>
    <xf numFmtId="0" fontId="12" fillId="0" borderId="0" xfId="0" applyFont="1"/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justify"/>
    </xf>
    <xf numFmtId="0" fontId="10" fillId="0" borderId="1" xfId="0" applyFont="1" applyBorder="1"/>
    <xf numFmtId="164" fontId="10" fillId="0" borderId="1" xfId="0" applyNumberFormat="1" applyFont="1" applyBorder="1"/>
    <xf numFmtId="165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justify"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/>
    <xf numFmtId="0" fontId="0" fillId="0" borderId="0" xfId="0" applyAlignment="1">
      <alignment wrapText="1"/>
    </xf>
    <xf numFmtId="165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justify"/>
    </xf>
    <xf numFmtId="164" fontId="10" fillId="0" borderId="0" xfId="0" applyNumberFormat="1" applyFont="1" applyFill="1" applyBorder="1"/>
    <xf numFmtId="0" fontId="10" fillId="0" borderId="0" xfId="0" applyFont="1" applyBorder="1"/>
    <xf numFmtId="164" fontId="10" fillId="0" borderId="0" xfId="0" applyNumberFormat="1" applyFont="1" applyBorder="1"/>
    <xf numFmtId="165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vertical="justify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164" fontId="13" fillId="0" borderId="0" xfId="0" applyNumberFormat="1" applyFont="1" applyBorder="1"/>
    <xf numFmtId="165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/>
    <xf numFmtId="0" fontId="13" fillId="0" borderId="0" xfId="0" applyFont="1" applyBorder="1"/>
    <xf numFmtId="165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justify" wrapText="1"/>
    </xf>
    <xf numFmtId="0" fontId="10" fillId="0" borderId="1" xfId="0" applyFont="1" applyBorder="1" applyAlignment="1">
      <alignment vertical="top"/>
    </xf>
    <xf numFmtId="165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Fill="1" applyBorder="1"/>
    <xf numFmtId="165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justify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3" fillId="0" borderId="1" xfId="0" applyFont="1" applyFill="1" applyBorder="1" applyAlignment="1">
      <alignment vertical="justify" wrapText="1"/>
    </xf>
    <xf numFmtId="0" fontId="13" fillId="0" borderId="0" xfId="0" applyFont="1" applyBorder="1" applyAlignment="1">
      <alignment vertical="justify"/>
    </xf>
    <xf numFmtId="0" fontId="15" fillId="0" borderId="0" xfId="0" applyFont="1"/>
    <xf numFmtId="0" fontId="13" fillId="0" borderId="0" xfId="0" applyFont="1" applyFill="1" applyBorder="1" applyAlignment="1">
      <alignment vertical="justify" wrapText="1"/>
    </xf>
    <xf numFmtId="0" fontId="15" fillId="0" borderId="0" xfId="0" applyFont="1" applyBorder="1"/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" xfId="0" applyFont="1" applyFill="1" applyBorder="1"/>
    <xf numFmtId="0" fontId="17" fillId="0" borderId="1" xfId="0" applyFont="1" applyFill="1" applyBorder="1" applyAlignment="1">
      <alignment vertical="justify"/>
    </xf>
    <xf numFmtId="0" fontId="10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10" fillId="0" borderId="0" xfId="0" applyFont="1" applyFill="1" applyBorder="1" applyAlignment="1"/>
    <xf numFmtId="0" fontId="18" fillId="0" borderId="0" xfId="1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167" fontId="26" fillId="0" borderId="2" xfId="0" applyNumberFormat="1" applyFont="1" applyBorder="1" applyAlignment="1">
      <alignment horizontal="center" vertical="top"/>
    </xf>
    <xf numFmtId="167" fontId="2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vertical="top"/>
    </xf>
    <xf numFmtId="166" fontId="18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/>
    <xf numFmtId="4" fontId="10" fillId="0" borderId="1" xfId="0" applyNumberFormat="1" applyFont="1" applyFill="1" applyBorder="1" applyAlignment="1">
      <alignment vertical="top"/>
    </xf>
    <xf numFmtId="4" fontId="30" fillId="0" borderId="1" xfId="0" applyNumberFormat="1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vertical="top"/>
    </xf>
    <xf numFmtId="4" fontId="26" fillId="0" borderId="2" xfId="0" applyNumberFormat="1" applyFont="1" applyBorder="1" applyAlignment="1">
      <alignment horizontal="right" vertical="top"/>
    </xf>
    <xf numFmtId="4" fontId="26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/>
    <xf numFmtId="166" fontId="1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1" xfId="3" applyNumberFormat="1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5" fillId="0" borderId="0" xfId="0" applyNumberFormat="1" applyFont="1"/>
    <xf numFmtId="4" fontId="30" fillId="0" borderId="1" xfId="0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2" fontId="3" fillId="0" borderId="5" xfId="3" applyNumberFormat="1" applyFont="1" applyFill="1" applyBorder="1" applyAlignment="1"/>
    <xf numFmtId="2" fontId="4" fillId="0" borderId="7" xfId="0" applyNumberFormat="1" applyFont="1" applyFill="1" applyBorder="1" applyAlignment="1"/>
    <xf numFmtId="2" fontId="4" fillId="0" borderId="2" xfId="0" applyNumberFormat="1" applyFont="1" applyFill="1" applyBorder="1" applyAlignment="1"/>
    <xf numFmtId="2" fontId="2" fillId="0" borderId="7" xfId="0" applyNumberFormat="1" applyFont="1" applyFill="1" applyBorder="1" applyAlignment="1"/>
    <xf numFmtId="2" fontId="2" fillId="0" borderId="2" xfId="0" applyNumberFormat="1" applyFont="1" applyFill="1" applyBorder="1" applyAlignment="1"/>
    <xf numFmtId="2" fontId="3" fillId="0" borderId="5" xfId="3" applyNumberFormat="1" applyFont="1" applyFill="1" applyBorder="1" applyAlignment="1">
      <alignment wrapText="1"/>
    </xf>
    <xf numFmtId="2" fontId="2" fillId="0" borderId="7" xfId="3" applyNumberFormat="1" applyFont="1" applyFill="1" applyBorder="1" applyAlignment="1">
      <alignment wrapText="1"/>
    </xf>
    <xf numFmtId="2" fontId="2" fillId="0" borderId="2" xfId="3" applyNumberFormat="1" applyFont="1" applyFill="1" applyBorder="1" applyAlignment="1">
      <alignment wrapText="1"/>
    </xf>
    <xf numFmtId="164" fontId="2" fillId="0" borderId="7" xfId="3" applyNumberFormat="1" applyFont="1" applyFill="1" applyBorder="1" applyAlignment="1">
      <alignment wrapText="1"/>
    </xf>
    <xf numFmtId="0" fontId="3" fillId="0" borderId="4" xfId="3" applyFont="1" applyFill="1" applyBorder="1" applyAlignment="1">
      <alignment horizontal="justify"/>
    </xf>
    <xf numFmtId="0" fontId="3" fillId="0" borderId="5" xfId="3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justify" vertical="top" wrapText="1"/>
    </xf>
    <xf numFmtId="2" fontId="3" fillId="0" borderId="20" xfId="3" applyNumberFormat="1" applyFont="1" applyFill="1" applyBorder="1" applyAlignment="1">
      <alignment horizontal="right"/>
    </xf>
    <xf numFmtId="2" fontId="3" fillId="0" borderId="5" xfId="3" applyNumberFormat="1" applyFont="1" applyFill="1" applyBorder="1" applyAlignment="1">
      <alignment horizontal="right"/>
    </xf>
    <xf numFmtId="2" fontId="32" fillId="0" borderId="10" xfId="0" applyNumberFormat="1" applyFont="1" applyFill="1" applyBorder="1" applyAlignment="1">
      <alignment horizontal="right"/>
    </xf>
    <xf numFmtId="2" fontId="2" fillId="0" borderId="7" xfId="3" applyNumberFormat="1" applyFont="1" applyFill="1" applyBorder="1" applyAlignment="1">
      <alignment horizontal="right"/>
    </xf>
    <xf numFmtId="4" fontId="33" fillId="0" borderId="7" xfId="0" applyNumberFormat="1" applyFont="1" applyFill="1" applyBorder="1" applyAlignment="1">
      <alignment horizontal="right" shrinkToFit="1"/>
    </xf>
    <xf numFmtId="2" fontId="2" fillId="0" borderId="1" xfId="3" applyNumberFormat="1" applyFont="1" applyFill="1" applyBorder="1" applyAlignment="1">
      <alignment horizontal="right"/>
    </xf>
    <xf numFmtId="4" fontId="33" fillId="0" borderId="1" xfId="0" applyNumberFormat="1" applyFont="1" applyFill="1" applyBorder="1" applyAlignment="1">
      <alignment horizontal="right" shrinkToFit="1"/>
    </xf>
    <xf numFmtId="49" fontId="39" fillId="0" borderId="2" xfId="9" applyNumberFormat="1" applyFont="1" applyFill="1" applyBorder="1" applyAlignment="1">
      <alignment horizontal="right" shrinkToFit="1"/>
    </xf>
    <xf numFmtId="4" fontId="33" fillId="0" borderId="2" xfId="0" applyNumberFormat="1" applyFont="1" applyFill="1" applyBorder="1" applyAlignment="1">
      <alignment horizontal="right" shrinkToFit="1"/>
    </xf>
    <xf numFmtId="2" fontId="2" fillId="0" borderId="2" xfId="3" applyNumberFormat="1" applyFont="1" applyFill="1" applyBorder="1" applyAlignment="1">
      <alignment horizontal="right"/>
    </xf>
    <xf numFmtId="2" fontId="3" fillId="0" borderId="5" xfId="3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2" fillId="0" borderId="6" xfId="3" applyNumberFormat="1" applyFont="1" applyFill="1" applyBorder="1" applyAlignment="1">
      <alignment horizontal="right"/>
    </xf>
    <xf numFmtId="4" fontId="33" fillId="0" borderId="6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right"/>
    </xf>
    <xf numFmtId="2" fontId="3" fillId="0" borderId="23" xfId="3" applyNumberFormat="1" applyFont="1" applyFill="1" applyBorder="1" applyAlignment="1">
      <alignment horizontal="right"/>
    </xf>
    <xf numFmtId="2" fontId="32" fillId="0" borderId="5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4" fontId="2" fillId="0" borderId="7" xfId="3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" fontId="2" fillId="0" borderId="1" xfId="3" applyNumberFormat="1" applyFont="1" applyFill="1" applyBorder="1" applyAlignment="1">
      <alignment horizontal="right"/>
    </xf>
    <xf numFmtId="4" fontId="2" fillId="0" borderId="2" xfId="3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4" fontId="3" fillId="0" borderId="5" xfId="3" applyNumberFormat="1" applyFont="1" applyFill="1" applyBorder="1" applyAlignment="1">
      <alignment horizontal="right"/>
    </xf>
    <xf numFmtId="2" fontId="3" fillId="0" borderId="5" xfId="3" applyNumberFormat="1" applyFont="1" applyFill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2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>
      <alignment horizontal="center" wrapText="1"/>
    </xf>
    <xf numFmtId="2" fontId="2" fillId="0" borderId="7" xfId="3" applyNumberFormat="1" applyFont="1" applyFill="1" applyBorder="1" applyAlignment="1">
      <alignment horizontal="center" wrapText="1"/>
    </xf>
    <xf numFmtId="2" fontId="2" fillId="0" borderId="2" xfId="3" applyNumberFormat="1" applyFont="1" applyFill="1" applyBorder="1" applyAlignment="1">
      <alignment horizontal="center" wrapText="1"/>
    </xf>
    <xf numFmtId="2" fontId="5" fillId="0" borderId="5" xfId="3" applyNumberFormat="1" applyFont="1" applyFill="1" applyBorder="1" applyAlignment="1">
      <alignment horizontal="right"/>
    </xf>
    <xf numFmtId="2" fontId="3" fillId="0" borderId="7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2" fontId="2" fillId="0" borderId="1" xfId="3" applyNumberFormat="1" applyFont="1" applyFill="1" applyBorder="1" applyAlignment="1">
      <alignment horizontal="right" wrapText="1"/>
    </xf>
    <xf numFmtId="2" fontId="2" fillId="0" borderId="2" xfId="3" applyNumberFormat="1" applyFont="1" applyFill="1" applyBorder="1" applyAlignment="1">
      <alignment horizontal="right" wrapText="1"/>
    </xf>
    <xf numFmtId="2" fontId="2" fillId="0" borderId="6" xfId="3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/>
    <xf numFmtId="2" fontId="5" fillId="0" borderId="5" xfId="3" applyNumberFormat="1" applyFont="1" applyFill="1" applyBorder="1" applyAlignment="1">
      <alignment horizontal="right" wrapText="1"/>
    </xf>
    <xf numFmtId="169" fontId="4" fillId="0" borderId="7" xfId="0" applyNumberFormat="1" applyFont="1" applyFill="1" applyBorder="1" applyAlignment="1"/>
    <xf numFmtId="0" fontId="36" fillId="0" borderId="4" xfId="1" applyFont="1" applyFill="1" applyBorder="1" applyAlignment="1">
      <alignment vertical="top" wrapText="1"/>
    </xf>
    <xf numFmtId="0" fontId="36" fillId="0" borderId="5" xfId="1" applyFont="1" applyFill="1" applyBorder="1" applyAlignment="1">
      <alignment vertical="top"/>
    </xf>
    <xf numFmtId="0" fontId="36" fillId="0" borderId="5" xfId="1" applyFont="1" applyFill="1" applyBorder="1" applyAlignment="1">
      <alignment horizontal="center" vertical="top" wrapText="1"/>
    </xf>
    <xf numFmtId="0" fontId="36" fillId="0" borderId="10" xfId="1" applyFont="1" applyFill="1" applyBorder="1" applyAlignment="1">
      <alignment horizontal="center" vertical="top" wrapText="1"/>
    </xf>
    <xf numFmtId="0" fontId="0" fillId="0" borderId="0" xfId="0" applyFont="1"/>
    <xf numFmtId="2" fontId="4" fillId="0" borderId="16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3" fillId="0" borderId="22" xfId="3" applyFont="1" applyFill="1" applyBorder="1" applyAlignment="1">
      <alignment horizontal="justify"/>
    </xf>
    <xf numFmtId="2" fontId="4" fillId="0" borderId="12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3" fillId="0" borderId="2" xfId="3" applyNumberFormat="1" applyFont="1" applyFill="1" applyBorder="1" applyAlignment="1">
      <alignment horizontal="right"/>
    </xf>
    <xf numFmtId="0" fontId="2" fillId="0" borderId="7" xfId="3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5" xfId="3" applyNumberFormat="1" applyFont="1" applyFill="1" applyBorder="1" applyAlignment="1">
      <alignment horizontal="right"/>
    </xf>
    <xf numFmtId="2" fontId="2" fillId="0" borderId="6" xfId="3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1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35" fillId="0" borderId="0" xfId="1" applyFont="1" applyFill="1" applyAlignment="1">
      <alignment horizontal="center" wrapText="1"/>
    </xf>
    <xf numFmtId="168" fontId="42" fillId="0" borderId="5" xfId="1" applyNumberFormat="1" applyFont="1" applyFill="1" applyBorder="1" applyAlignment="1">
      <alignment horizontal="center" vertical="top" wrapText="1"/>
    </xf>
    <xf numFmtId="0" fontId="43" fillId="0" borderId="5" xfId="1" applyFont="1" applyFill="1" applyBorder="1" applyAlignment="1">
      <alignment horizontal="center" vertical="top" wrapText="1"/>
    </xf>
    <xf numFmtId="0" fontId="3" fillId="0" borderId="1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wrapText="1"/>
    </xf>
    <xf numFmtId="0" fontId="3" fillId="0" borderId="17" xfId="3" applyFont="1" applyFill="1" applyBorder="1" applyAlignment="1">
      <alignment horizontal="justify"/>
    </xf>
    <xf numFmtId="0" fontId="3" fillId="0" borderId="6" xfId="3" applyFont="1" applyFill="1" applyBorder="1" applyAlignment="1">
      <alignment wrapText="1"/>
    </xf>
    <xf numFmtId="2" fontId="3" fillId="0" borderId="6" xfId="3" applyNumberFormat="1" applyFont="1" applyFill="1" applyBorder="1" applyAlignment="1">
      <alignment horizontal="right"/>
    </xf>
    <xf numFmtId="2" fontId="3" fillId="0" borderId="25" xfId="3" applyNumberFormat="1" applyFont="1" applyFill="1" applyBorder="1" applyAlignment="1">
      <alignment horizontal="right"/>
    </xf>
    <xf numFmtId="0" fontId="2" fillId="0" borderId="13" xfId="3" applyFont="1" applyFill="1" applyBorder="1" applyAlignment="1">
      <alignment horizontal="justify"/>
    </xf>
    <xf numFmtId="0" fontId="2" fillId="0" borderId="7" xfId="3" applyFont="1" applyFill="1" applyBorder="1" applyAlignment="1">
      <alignment horizontal="justify" wrapText="1"/>
    </xf>
    <xf numFmtId="0" fontId="2" fillId="0" borderId="15" xfId="3" applyFont="1" applyFill="1" applyBorder="1" applyAlignment="1">
      <alignment horizontal="justify"/>
    </xf>
    <xf numFmtId="0" fontId="2" fillId="0" borderId="1" xfId="3" applyFont="1" applyFill="1" applyBorder="1" applyAlignment="1">
      <alignment horizontal="justify" wrapText="1"/>
    </xf>
    <xf numFmtId="1" fontId="2" fillId="0" borderId="11" xfId="3" applyNumberFormat="1" applyFont="1" applyFill="1" applyBorder="1" applyAlignment="1">
      <alignment horizontal="justify"/>
    </xf>
    <xf numFmtId="0" fontId="33" fillId="0" borderId="2" xfId="8" applyNumberFormat="1" applyFont="1" applyFill="1" applyBorder="1" applyAlignment="1" applyProtection="1">
      <alignment wrapText="1"/>
    </xf>
    <xf numFmtId="2" fontId="4" fillId="0" borderId="24" xfId="0" applyNumberFormat="1" applyFont="1" applyFill="1" applyBorder="1" applyAlignment="1">
      <alignment horizontal="right"/>
    </xf>
    <xf numFmtId="0" fontId="3" fillId="0" borderId="5" xfId="3" applyFont="1" applyFill="1" applyBorder="1" applyAlignment="1">
      <alignment horizontal="justify" wrapText="1"/>
    </xf>
    <xf numFmtId="0" fontId="3" fillId="0" borderId="6" xfId="3" applyFont="1" applyFill="1" applyBorder="1" applyAlignment="1">
      <alignment horizontal="justify" wrapText="1"/>
    </xf>
    <xf numFmtId="0" fontId="3" fillId="0" borderId="4" xfId="1" applyFont="1" applyFill="1" applyBorder="1" applyAlignment="1">
      <alignment horizontal="justify"/>
    </xf>
    <xf numFmtId="0" fontId="2" fillId="0" borderId="13" xfId="1" applyFont="1" applyFill="1" applyBorder="1" applyAlignment="1">
      <alignment horizontal="justify"/>
    </xf>
    <xf numFmtId="0" fontId="2" fillId="0" borderId="7" xfId="1" applyFont="1" applyFill="1" applyBorder="1" applyAlignment="1">
      <alignment horizontal="justify"/>
    </xf>
    <xf numFmtId="2" fontId="4" fillId="0" borderId="21" xfId="0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justify"/>
    </xf>
    <xf numFmtId="0" fontId="2" fillId="0" borderId="1" xfId="1" applyFont="1" applyFill="1" applyBorder="1" applyAlignment="1">
      <alignment horizontal="justify"/>
    </xf>
    <xf numFmtId="0" fontId="4" fillId="0" borderId="15" xfId="0" applyFont="1" applyFill="1" applyBorder="1" applyAlignment="1">
      <alignment wrapText="1"/>
    </xf>
    <xf numFmtId="0" fontId="2" fillId="0" borderId="11" xfId="1" applyFont="1" applyFill="1" applyBorder="1" applyAlignment="1">
      <alignment horizontal="justify"/>
    </xf>
    <xf numFmtId="0" fontId="2" fillId="0" borderId="2" xfId="1" applyFont="1" applyFill="1" applyBorder="1" applyAlignment="1">
      <alignment horizontal="justify"/>
    </xf>
    <xf numFmtId="0" fontId="2" fillId="0" borderId="11" xfId="3" applyFont="1" applyFill="1" applyBorder="1" applyAlignment="1">
      <alignment horizontal="justify"/>
    </xf>
    <xf numFmtId="0" fontId="2" fillId="0" borderId="2" xfId="3" applyFont="1" applyFill="1" applyBorder="1" applyAlignment="1">
      <alignment horizontal="justify" wrapText="1"/>
    </xf>
    <xf numFmtId="2" fontId="4" fillId="0" borderId="26" xfId="0" applyNumberFormat="1" applyFont="1" applyFill="1" applyBorder="1" applyAlignment="1">
      <alignment horizontal="right"/>
    </xf>
    <xf numFmtId="0" fontId="2" fillId="0" borderId="17" xfId="3" applyFont="1" applyFill="1" applyBorder="1" applyAlignment="1">
      <alignment horizontal="justify"/>
    </xf>
    <xf numFmtId="0" fontId="2" fillId="0" borderId="6" xfId="3" applyFont="1" applyFill="1" applyBorder="1" applyAlignment="1">
      <alignment horizontal="justify" wrapText="1"/>
    </xf>
    <xf numFmtId="0" fontId="3" fillId="0" borderId="4" xfId="3" applyFont="1" applyFill="1" applyBorder="1" applyAlignment="1">
      <alignment horizontal="justify" wrapText="1"/>
    </xf>
    <xf numFmtId="0" fontId="2" fillId="0" borderId="17" xfId="3" applyFont="1" applyFill="1" applyBorder="1" applyAlignment="1">
      <alignment horizontal="justify" wrapText="1"/>
    </xf>
    <xf numFmtId="0" fontId="40" fillId="0" borderId="5" xfId="0" applyFont="1" applyFill="1" applyBorder="1" applyAlignment="1">
      <alignment wrapText="1"/>
    </xf>
    <xf numFmtId="0" fontId="3" fillId="0" borderId="19" xfId="3" applyFont="1" applyFill="1" applyBorder="1" applyAlignment="1">
      <alignment horizontal="justify"/>
    </xf>
    <xf numFmtId="0" fontId="3" fillId="0" borderId="20" xfId="3" applyFont="1" applyFill="1" applyBorder="1" applyAlignment="1">
      <alignment horizontal="justify" wrapText="1"/>
    </xf>
    <xf numFmtId="2" fontId="32" fillId="0" borderId="20" xfId="0" applyNumberFormat="1" applyFont="1" applyFill="1" applyBorder="1" applyAlignment="1">
      <alignment horizontal="right"/>
    </xf>
    <xf numFmtId="2" fontId="3" fillId="0" borderId="27" xfId="3" applyNumberFormat="1" applyFont="1" applyFill="1" applyBorder="1" applyAlignment="1">
      <alignment horizontal="right"/>
    </xf>
    <xf numFmtId="0" fontId="2" fillId="0" borderId="28" xfId="3" applyFont="1" applyFill="1" applyBorder="1" applyAlignment="1">
      <alignment horizontal="justify"/>
    </xf>
    <xf numFmtId="0" fontId="2" fillId="0" borderId="29" xfId="0" applyNumberFormat="1" applyFont="1" applyFill="1" applyBorder="1" applyAlignment="1">
      <alignment wrapText="1"/>
    </xf>
    <xf numFmtId="2" fontId="2" fillId="0" borderId="29" xfId="3" applyNumberFormat="1" applyFont="1" applyFill="1" applyBorder="1" applyAlignment="1">
      <alignment horizontal="right"/>
    </xf>
    <xf numFmtId="4" fontId="33" fillId="0" borderId="29" xfId="0" applyNumberFormat="1" applyFont="1" applyFill="1" applyBorder="1" applyAlignment="1">
      <alignment horizontal="right" shrinkToFit="1"/>
    </xf>
    <xf numFmtId="0" fontId="2" fillId="0" borderId="22" xfId="3" applyFont="1" applyFill="1" applyBorder="1" applyAlignment="1">
      <alignment horizontal="justify"/>
    </xf>
    <xf numFmtId="0" fontId="2" fillId="0" borderId="23" xfId="0" applyNumberFormat="1" applyFont="1" applyFill="1" applyBorder="1" applyAlignment="1">
      <alignment wrapText="1"/>
    </xf>
    <xf numFmtId="2" fontId="2" fillId="0" borderId="23" xfId="3" applyNumberFormat="1" applyFont="1" applyFill="1" applyBorder="1" applyAlignment="1">
      <alignment horizontal="right"/>
    </xf>
    <xf numFmtId="4" fontId="33" fillId="0" borderId="23" xfId="0" applyNumberFormat="1" applyFont="1" applyFill="1" applyBorder="1" applyAlignment="1">
      <alignment horizontal="right" shrinkToFit="1"/>
    </xf>
    <xf numFmtId="0" fontId="3" fillId="0" borderId="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wrapText="1"/>
    </xf>
    <xf numFmtId="0" fontId="32" fillId="0" borderId="1" xfId="0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wrapText="1"/>
    </xf>
    <xf numFmtId="0" fontId="32" fillId="0" borderId="2" xfId="0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5" fillId="0" borderId="4" xfId="3" applyFont="1" applyFill="1" applyBorder="1" applyAlignment="1">
      <alignment horizontal="justify"/>
    </xf>
    <xf numFmtId="49" fontId="5" fillId="0" borderId="5" xfId="0" applyNumberFormat="1" applyFont="1" applyFill="1" applyBorder="1" applyAlignment="1">
      <alignment vertical="top" wrapText="1"/>
    </xf>
    <xf numFmtId="2" fontId="41" fillId="0" borderId="5" xfId="0" applyNumberFormat="1" applyFont="1" applyFill="1" applyBorder="1" applyAlignment="1">
      <alignment horizontal="right"/>
    </xf>
    <xf numFmtId="0" fontId="2" fillId="0" borderId="4" xfId="3" applyFont="1" applyFill="1" applyBorder="1" applyAlignment="1">
      <alignment horizontal="justify"/>
    </xf>
    <xf numFmtId="49" fontId="2" fillId="0" borderId="5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right"/>
    </xf>
    <xf numFmtId="0" fontId="2" fillId="0" borderId="2" xfId="3" applyNumberFormat="1" applyFont="1" applyFill="1" applyBorder="1" applyAlignment="1">
      <alignment horizontal="justify" wrapText="1"/>
    </xf>
    <xf numFmtId="2" fontId="4" fillId="0" borderId="30" xfId="0" applyNumberFormat="1" applyFont="1" applyFill="1" applyBorder="1" applyAlignment="1">
      <alignment horizontal="right"/>
    </xf>
    <xf numFmtId="0" fontId="3" fillId="0" borderId="5" xfId="3" applyNumberFormat="1" applyFont="1" applyFill="1" applyBorder="1" applyAlignment="1">
      <alignment horizontal="justify" wrapText="1"/>
    </xf>
    <xf numFmtId="0" fontId="2" fillId="0" borderId="19" xfId="3" applyFont="1" applyFill="1" applyBorder="1" applyAlignment="1">
      <alignment horizontal="justify"/>
    </xf>
    <xf numFmtId="0" fontId="2" fillId="0" borderId="20" xfId="3" applyNumberFormat="1" applyFont="1" applyFill="1" applyBorder="1" applyAlignment="1">
      <alignment horizontal="justify" vertical="top" wrapText="1"/>
    </xf>
    <xf numFmtId="4" fontId="2" fillId="0" borderId="20" xfId="3" applyNumberFormat="1" applyFont="1" applyFill="1" applyBorder="1" applyAlignment="1">
      <alignment horizontal="right"/>
    </xf>
    <xf numFmtId="2" fontId="2" fillId="0" borderId="20" xfId="3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justify" wrapText="1"/>
    </xf>
    <xf numFmtId="0" fontId="2" fillId="0" borderId="31" xfId="3" applyFont="1" applyFill="1" applyBorder="1" applyAlignment="1">
      <alignment horizontal="justify"/>
    </xf>
    <xf numFmtId="0" fontId="2" fillId="0" borderId="32" xfId="3" applyFont="1" applyFill="1" applyBorder="1" applyAlignment="1">
      <alignment horizontal="justify" wrapText="1"/>
    </xf>
    <xf numFmtId="2" fontId="2" fillId="0" borderId="32" xfId="3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 horizontal="right"/>
    </xf>
    <xf numFmtId="0" fontId="3" fillId="0" borderId="5" xfId="3" applyFont="1" applyFill="1" applyBorder="1" applyAlignment="1">
      <alignment horizontal="justify"/>
    </xf>
    <xf numFmtId="0" fontId="3" fillId="0" borderId="2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2" fontId="4" fillId="0" borderId="29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wrapText="1"/>
    </xf>
    <xf numFmtId="0" fontId="2" fillId="0" borderId="13" xfId="3" applyFont="1" applyFill="1" applyBorder="1" applyAlignment="1">
      <alignment horizontal="justify" wrapText="1"/>
    </xf>
    <xf numFmtId="2" fontId="2" fillId="0" borderId="7" xfId="3" applyNumberFormat="1" applyFont="1" applyFill="1" applyBorder="1" applyAlignment="1">
      <alignment horizontal="center"/>
    </xf>
    <xf numFmtId="2" fontId="2" fillId="0" borderId="7" xfId="3" applyNumberFormat="1" applyFont="1" applyFill="1" applyBorder="1" applyAlignment="1"/>
    <xf numFmtId="0" fontId="2" fillId="0" borderId="15" xfId="3" applyFont="1" applyFill="1" applyBorder="1" applyAlignment="1">
      <alignment horizontal="justify" wrapText="1"/>
    </xf>
    <xf numFmtId="0" fontId="2" fillId="0" borderId="11" xfId="3" applyFont="1" applyFill="1" applyBorder="1" applyAlignment="1">
      <alignment horizontal="justify" wrapText="1"/>
    </xf>
    <xf numFmtId="0" fontId="2" fillId="0" borderId="22" xfId="3" applyFont="1" applyFill="1" applyBorder="1" applyAlignment="1">
      <alignment horizontal="justify" wrapText="1"/>
    </xf>
    <xf numFmtId="0" fontId="2" fillId="0" borderId="23" xfId="3" applyFont="1" applyFill="1" applyBorder="1" applyAlignment="1">
      <alignment horizontal="justify" wrapText="1"/>
    </xf>
    <xf numFmtId="2" fontId="2" fillId="0" borderId="23" xfId="3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/>
    <xf numFmtId="0" fontId="3" fillId="0" borderId="23" xfId="3" applyFont="1" applyFill="1" applyBorder="1" applyAlignment="1">
      <alignment horizontal="justify" wrapText="1"/>
    </xf>
    <xf numFmtId="2" fontId="3" fillId="0" borderId="23" xfId="3" applyNumberFormat="1" applyFont="1" applyFill="1" applyBorder="1" applyAlignment="1">
      <alignment horizontal="center" wrapText="1"/>
    </xf>
    <xf numFmtId="2" fontId="3" fillId="0" borderId="23" xfId="3" applyNumberFormat="1" applyFont="1" applyFill="1" applyBorder="1" applyAlignment="1">
      <alignment wrapText="1"/>
    </xf>
    <xf numFmtId="0" fontId="3" fillId="0" borderId="6" xfId="3" applyFont="1" applyFill="1" applyBorder="1" applyAlignment="1">
      <alignment horizontal="justify"/>
    </xf>
    <xf numFmtId="2" fontId="3" fillId="0" borderId="6" xfId="3" applyNumberFormat="1" applyFont="1" applyFill="1" applyBorder="1" applyAlignment="1">
      <alignment horizontal="center" wrapText="1"/>
    </xf>
    <xf numFmtId="0" fontId="3" fillId="0" borderId="4" xfId="3" applyFont="1" applyFill="1" applyBorder="1" applyAlignment="1"/>
    <xf numFmtId="0" fontId="2" fillId="0" borderId="13" xfId="3" applyFont="1" applyFill="1" applyBorder="1" applyAlignment="1"/>
    <xf numFmtId="0" fontId="2" fillId="0" borderId="7" xfId="0" applyFont="1" applyFill="1" applyBorder="1" applyAlignment="1">
      <alignment wrapText="1"/>
    </xf>
    <xf numFmtId="0" fontId="2" fillId="0" borderId="11" xfId="3" applyFont="1" applyFill="1" applyBorder="1" applyAlignment="1"/>
    <xf numFmtId="0" fontId="2" fillId="0" borderId="2" xfId="3" applyFont="1" applyFill="1" applyBorder="1" applyAlignment="1">
      <alignment horizontal="justify"/>
    </xf>
    <xf numFmtId="0" fontId="3" fillId="0" borderId="4" xfId="3" applyFont="1" applyFill="1" applyBorder="1" applyAlignment="1">
      <alignment horizontal="left"/>
    </xf>
    <xf numFmtId="0" fontId="32" fillId="0" borderId="5" xfId="0" applyFont="1" applyFill="1" applyBorder="1" applyAlignment="1">
      <alignment wrapText="1"/>
    </xf>
    <xf numFmtId="0" fontId="2" fillId="0" borderId="13" xfId="3" applyFont="1" applyFill="1" applyBorder="1" applyAlignment="1">
      <alignment horizontal="left"/>
    </xf>
    <xf numFmtId="0" fontId="2" fillId="0" borderId="15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 vertical="top" wrapText="1"/>
    </xf>
    <xf numFmtId="0" fontId="2" fillId="0" borderId="15" xfId="3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2" fillId="0" borderId="7" xfId="3" applyFont="1" applyFill="1" applyBorder="1" applyAlignment="1">
      <alignment horizontal="justify"/>
    </xf>
    <xf numFmtId="0" fontId="2" fillId="0" borderId="11" xfId="3" applyFont="1" applyFill="1" applyBorder="1" applyAlignment="1">
      <alignment horizontal="left"/>
    </xf>
    <xf numFmtId="0" fontId="5" fillId="0" borderId="5" xfId="3" applyFont="1" applyFill="1" applyBorder="1" applyAlignment="1">
      <alignment horizontal="justify"/>
    </xf>
    <xf numFmtId="0" fontId="2" fillId="0" borderId="1" xfId="3" applyFont="1" applyFill="1" applyBorder="1" applyAlignment="1">
      <alignment horizontal="justify"/>
    </xf>
    <xf numFmtId="0" fontId="2" fillId="0" borderId="1" xfId="3" applyNumberFormat="1" applyFont="1" applyFill="1" applyBorder="1" applyAlignment="1">
      <alignment horizontal="justify"/>
    </xf>
    <xf numFmtId="0" fontId="2" fillId="0" borderId="15" xfId="3" applyFont="1" applyFill="1" applyBorder="1" applyAlignment="1"/>
    <xf numFmtId="0" fontId="2" fillId="0" borderId="17" xfId="3" applyFont="1" applyFill="1" applyBorder="1" applyAlignment="1"/>
    <xf numFmtId="0" fontId="2" fillId="0" borderId="1" xfId="0" applyNumberFormat="1" applyFont="1" applyFill="1" applyBorder="1" applyAlignment="1">
      <alignment horizontal="justify"/>
    </xf>
    <xf numFmtId="0" fontId="2" fillId="0" borderId="7" xfId="3" applyNumberFormat="1" applyFont="1" applyFill="1" applyBorder="1" applyAlignment="1">
      <alignment horizontal="justify"/>
    </xf>
    <xf numFmtId="0" fontId="3" fillId="0" borderId="5" xfId="3" applyFont="1" applyFill="1" applyBorder="1" applyAlignment="1">
      <alignment horizontal="left" wrapText="1"/>
    </xf>
    <xf numFmtId="0" fontId="2" fillId="0" borderId="7" xfId="3" applyFont="1" applyFill="1" applyBorder="1" applyAlignment="1">
      <alignment horizontal="left" wrapText="1"/>
    </xf>
    <xf numFmtId="0" fontId="36" fillId="0" borderId="4" xfId="3" applyFont="1" applyFill="1" applyBorder="1" applyAlignment="1"/>
    <xf numFmtId="0" fontId="7" fillId="0" borderId="17" xfId="3" applyFont="1" applyFill="1" applyBorder="1" applyAlignment="1"/>
    <xf numFmtId="0" fontId="2" fillId="0" borderId="6" xfId="3" applyFont="1" applyFill="1" applyBorder="1" applyAlignment="1">
      <alignment horizontal="justify"/>
    </xf>
  </cellXfs>
  <cellStyles count="10">
    <cellStyle name="xl43" xfId="8"/>
    <cellStyle name="xl44" xfId="9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workbookViewId="0">
      <selection activeCell="K103" sqref="K103"/>
    </sheetView>
  </sheetViews>
  <sheetFormatPr defaultRowHeight="15"/>
  <cols>
    <col min="1" max="1" width="28.140625" style="64" customWidth="1"/>
    <col min="2" max="2" width="47" style="64" customWidth="1"/>
    <col min="3" max="3" width="11.5703125" style="64" customWidth="1"/>
    <col min="4" max="4" width="12.28515625" style="64" customWidth="1"/>
    <col min="5" max="5" width="11.28515625" style="1" customWidth="1"/>
    <col min="6" max="6" width="11.7109375" style="174" customWidth="1"/>
    <col min="7" max="16384" width="9.140625" style="1"/>
  </cols>
  <sheetData>
    <row r="1" spans="1:6" ht="24" customHeight="1" thickBot="1">
      <c r="A1" s="194" t="s">
        <v>417</v>
      </c>
      <c r="B1" s="194"/>
      <c r="C1" s="194"/>
      <c r="D1" s="194"/>
      <c r="E1" s="194"/>
      <c r="F1" s="194"/>
    </row>
    <row r="2" spans="1:6" ht="78" customHeight="1" thickBot="1">
      <c r="A2" s="170" t="s">
        <v>0</v>
      </c>
      <c r="B2" s="171" t="s">
        <v>1</v>
      </c>
      <c r="C2" s="172" t="s">
        <v>303</v>
      </c>
      <c r="D2" s="195" t="s">
        <v>418</v>
      </c>
      <c r="E2" s="196" t="s">
        <v>2</v>
      </c>
      <c r="F2" s="173" t="s">
        <v>419</v>
      </c>
    </row>
    <row r="3" spans="1:6" ht="15.75" thickBot="1">
      <c r="A3" s="197">
        <v>1</v>
      </c>
      <c r="B3" s="198">
        <v>2</v>
      </c>
      <c r="C3" s="199">
        <v>3</v>
      </c>
      <c r="D3" s="200">
        <v>4</v>
      </c>
      <c r="E3" s="198">
        <v>5</v>
      </c>
      <c r="F3" s="201">
        <v>7</v>
      </c>
    </row>
    <row r="4" spans="1:6" ht="15.75" thickBot="1">
      <c r="A4" s="123" t="s">
        <v>3</v>
      </c>
      <c r="B4" s="202" t="s">
        <v>4</v>
      </c>
      <c r="C4" s="127">
        <f>SUM(C5+C12+C19+C32+C38+C40+C42+C56+C62+C77+C86+C127)</f>
        <v>570583.81000000017</v>
      </c>
      <c r="D4" s="127">
        <f>SUM(D5+D12+D19+D32+D38+D40+D42+D56+D62+D77+D86+D127)</f>
        <v>174583.02999999994</v>
      </c>
      <c r="E4" s="127">
        <f>SUM(D4*100/C4)</f>
        <v>30.597263178567907</v>
      </c>
      <c r="F4" s="128">
        <f>D4-C4</f>
        <v>-396000.78000000026</v>
      </c>
    </row>
    <row r="5" spans="1:6" ht="15.75" thickBot="1">
      <c r="A5" s="203" t="s">
        <v>5</v>
      </c>
      <c r="B5" s="204" t="s">
        <v>6</v>
      </c>
      <c r="C5" s="205">
        <f>SUM(C6)</f>
        <v>407332</v>
      </c>
      <c r="D5" s="205">
        <f>SUM(D6)</f>
        <v>123450.57999999999</v>
      </c>
      <c r="E5" s="205">
        <f t="shared" ref="E5:E65" si="0">SUM(D5*100/C5)</f>
        <v>30.30711557157306</v>
      </c>
      <c r="F5" s="128">
        <f t="shared" ref="F5:F68" si="1">D5-C5</f>
        <v>-283881.42000000004</v>
      </c>
    </row>
    <row r="6" spans="1:6" ht="15.75" thickBot="1">
      <c r="A6" s="123" t="s">
        <v>7</v>
      </c>
      <c r="B6" s="202" t="s">
        <v>8</v>
      </c>
      <c r="C6" s="127">
        <f>SUM(C7:C10)</f>
        <v>407332</v>
      </c>
      <c r="D6" s="127">
        <f>SUM(D7:D11)</f>
        <v>123450.57999999999</v>
      </c>
      <c r="E6" s="206">
        <f t="shared" si="0"/>
        <v>30.30711557157306</v>
      </c>
      <c r="F6" s="128">
        <f t="shared" si="1"/>
        <v>-283881.42000000004</v>
      </c>
    </row>
    <row r="7" spans="1:6" ht="64.5">
      <c r="A7" s="207" t="s">
        <v>9</v>
      </c>
      <c r="B7" s="208" t="s">
        <v>10</v>
      </c>
      <c r="C7" s="129">
        <v>396682.9</v>
      </c>
      <c r="D7" s="130">
        <v>120465.15</v>
      </c>
      <c r="E7" s="129">
        <f t="shared" si="0"/>
        <v>30.368122749934518</v>
      </c>
      <c r="F7" s="176">
        <f t="shared" si="1"/>
        <v>-276217.75</v>
      </c>
    </row>
    <row r="8" spans="1:6" ht="102.75">
      <c r="A8" s="209" t="s">
        <v>11</v>
      </c>
      <c r="B8" s="210" t="s">
        <v>12</v>
      </c>
      <c r="C8" s="131">
        <v>1214</v>
      </c>
      <c r="D8" s="132">
        <v>344.02</v>
      </c>
      <c r="E8" s="131">
        <f t="shared" si="0"/>
        <v>28.337726523887973</v>
      </c>
      <c r="F8" s="175">
        <f t="shared" si="1"/>
        <v>-869.98</v>
      </c>
    </row>
    <row r="9" spans="1:6" ht="39">
      <c r="A9" s="209" t="s">
        <v>13</v>
      </c>
      <c r="B9" s="210" t="s">
        <v>14</v>
      </c>
      <c r="C9" s="131">
        <v>2445.44</v>
      </c>
      <c r="D9" s="132">
        <v>1174.51</v>
      </c>
      <c r="E9" s="131">
        <f t="shared" si="0"/>
        <v>48.028575634650615</v>
      </c>
      <c r="F9" s="175">
        <f t="shared" si="1"/>
        <v>-1270.93</v>
      </c>
    </row>
    <row r="10" spans="1:6" ht="90">
      <c r="A10" s="209" t="s">
        <v>15</v>
      </c>
      <c r="B10" s="210" t="s">
        <v>16</v>
      </c>
      <c r="C10" s="131">
        <v>6989.66</v>
      </c>
      <c r="D10" s="132">
        <v>1466.81</v>
      </c>
      <c r="E10" s="131">
        <f t="shared" si="0"/>
        <v>20.985427045092322</v>
      </c>
      <c r="F10" s="175">
        <f t="shared" si="1"/>
        <v>-5522.85</v>
      </c>
    </row>
    <row r="11" spans="1:6" ht="52.5" thickBot="1">
      <c r="A11" s="211" t="s">
        <v>385</v>
      </c>
      <c r="B11" s="212" t="s">
        <v>372</v>
      </c>
      <c r="C11" s="133" t="s">
        <v>386</v>
      </c>
      <c r="D11" s="134">
        <v>0.09</v>
      </c>
      <c r="E11" s="135">
        <v>0</v>
      </c>
      <c r="F11" s="213">
        <f t="shared" si="1"/>
        <v>0.09</v>
      </c>
    </row>
    <row r="12" spans="1:6" ht="39.75" thickBot="1">
      <c r="A12" s="123" t="s">
        <v>17</v>
      </c>
      <c r="B12" s="214" t="s">
        <v>18</v>
      </c>
      <c r="C12" s="127">
        <f>SUM(C13)</f>
        <v>38614</v>
      </c>
      <c r="D12" s="127">
        <f>SUM(D13)</f>
        <v>12982.550000000001</v>
      </c>
      <c r="E12" s="127">
        <f t="shared" si="0"/>
        <v>33.621354948982237</v>
      </c>
      <c r="F12" s="128">
        <f t="shared" si="1"/>
        <v>-25631.449999999997</v>
      </c>
    </row>
    <row r="13" spans="1:6" ht="27" thickBot="1">
      <c r="A13" s="203" t="s">
        <v>304</v>
      </c>
      <c r="B13" s="215" t="s">
        <v>19</v>
      </c>
      <c r="C13" s="205">
        <f>SUM(C14+C15+C16+C17+C18)</f>
        <v>38614</v>
      </c>
      <c r="D13" s="205">
        <f>SUM(D14+D15+D16+D17+D18)</f>
        <v>12982.550000000001</v>
      </c>
      <c r="E13" s="205">
        <f t="shared" si="0"/>
        <v>33.621354948982237</v>
      </c>
      <c r="F13" s="128">
        <f t="shared" si="1"/>
        <v>-25631.449999999997</v>
      </c>
    </row>
    <row r="14" spans="1:6" ht="31.5" customHeight="1" thickBot="1">
      <c r="A14" s="216" t="s">
        <v>305</v>
      </c>
      <c r="B14" s="214" t="s">
        <v>306</v>
      </c>
      <c r="C14" s="127">
        <v>1339</v>
      </c>
      <c r="D14" s="127">
        <v>394.25</v>
      </c>
      <c r="E14" s="127">
        <f t="shared" si="0"/>
        <v>29.443614637789395</v>
      </c>
      <c r="F14" s="128">
        <f t="shared" si="1"/>
        <v>-944.75</v>
      </c>
    </row>
    <row r="15" spans="1:6" ht="77.25">
      <c r="A15" s="217" t="s">
        <v>298</v>
      </c>
      <c r="B15" s="218" t="s">
        <v>20</v>
      </c>
      <c r="C15" s="129">
        <v>16382.2</v>
      </c>
      <c r="D15" s="130">
        <v>5665.16</v>
      </c>
      <c r="E15" s="129">
        <f t="shared" si="0"/>
        <v>34.581191781323632</v>
      </c>
      <c r="F15" s="219">
        <f t="shared" si="1"/>
        <v>-10717.04</v>
      </c>
    </row>
    <row r="16" spans="1:6" ht="90">
      <c r="A16" s="220" t="s">
        <v>307</v>
      </c>
      <c r="B16" s="221" t="s">
        <v>21</v>
      </c>
      <c r="C16" s="131">
        <v>124</v>
      </c>
      <c r="D16" s="132">
        <v>41.35</v>
      </c>
      <c r="E16" s="131">
        <f t="shared" si="0"/>
        <v>33.346774193548384</v>
      </c>
      <c r="F16" s="175">
        <f t="shared" si="1"/>
        <v>-82.65</v>
      </c>
    </row>
    <row r="17" spans="1:6" ht="77.25">
      <c r="A17" s="222" t="s">
        <v>308</v>
      </c>
      <c r="B17" s="221" t="s">
        <v>22</v>
      </c>
      <c r="C17" s="131">
        <v>24603.3</v>
      </c>
      <c r="D17" s="132">
        <v>8052.76</v>
      </c>
      <c r="E17" s="131">
        <f t="shared" si="0"/>
        <v>32.730406083736739</v>
      </c>
      <c r="F17" s="175">
        <f t="shared" si="1"/>
        <v>-16550.54</v>
      </c>
    </row>
    <row r="18" spans="1:6" ht="78" thickBot="1">
      <c r="A18" s="223" t="s">
        <v>309</v>
      </c>
      <c r="B18" s="224" t="s">
        <v>23</v>
      </c>
      <c r="C18" s="135">
        <v>-3834.5</v>
      </c>
      <c r="D18" s="134">
        <v>-1170.97</v>
      </c>
      <c r="E18" s="135">
        <f t="shared" si="0"/>
        <v>30.537749380623289</v>
      </c>
      <c r="F18" s="213">
        <f t="shared" si="1"/>
        <v>2663.5299999999997</v>
      </c>
    </row>
    <row r="19" spans="1:6" ht="15.75" thickBot="1">
      <c r="A19" s="123" t="s">
        <v>133</v>
      </c>
      <c r="B19" s="214" t="s">
        <v>134</v>
      </c>
      <c r="C19" s="127">
        <f>SUM(C24+C27+C30+C20)</f>
        <v>32920.9</v>
      </c>
      <c r="D19" s="127">
        <f>SUM(D24+D27+D30+D20)</f>
        <v>14127.529999999999</v>
      </c>
      <c r="E19" s="127">
        <f t="shared" si="0"/>
        <v>42.913559471338871</v>
      </c>
      <c r="F19" s="128">
        <f t="shared" si="1"/>
        <v>-18793.370000000003</v>
      </c>
    </row>
    <row r="20" spans="1:6" ht="27" thickBot="1">
      <c r="A20" s="123" t="s">
        <v>310</v>
      </c>
      <c r="B20" s="214" t="s">
        <v>148</v>
      </c>
      <c r="C20" s="127">
        <f>SUM(C21:C23)</f>
        <v>13559.74</v>
      </c>
      <c r="D20" s="127">
        <f>SUM(D21:D23)</f>
        <v>6134.99</v>
      </c>
      <c r="E20" s="127">
        <f t="shared" si="0"/>
        <v>45.244156598872841</v>
      </c>
      <c r="F20" s="128">
        <f t="shared" si="1"/>
        <v>-7424.75</v>
      </c>
    </row>
    <row r="21" spans="1:6" ht="26.25">
      <c r="A21" s="207" t="s">
        <v>311</v>
      </c>
      <c r="B21" s="208" t="s">
        <v>312</v>
      </c>
      <c r="C21" s="129">
        <f>4660.53+15.21</f>
        <v>4675.74</v>
      </c>
      <c r="D21" s="130">
        <v>2186.8200000000002</v>
      </c>
      <c r="E21" s="129">
        <f t="shared" si="0"/>
        <v>46.769495309833317</v>
      </c>
      <c r="F21" s="219">
        <f t="shared" si="1"/>
        <v>-2488.9199999999996</v>
      </c>
    </row>
    <row r="22" spans="1:6" ht="39">
      <c r="A22" s="209" t="s">
        <v>313</v>
      </c>
      <c r="B22" s="210" t="s">
        <v>314</v>
      </c>
      <c r="C22" s="131">
        <v>8884</v>
      </c>
      <c r="D22" s="132">
        <v>3947.91</v>
      </c>
      <c r="E22" s="131">
        <f t="shared" si="0"/>
        <v>44.438428635749659</v>
      </c>
      <c r="F22" s="175">
        <f t="shared" si="1"/>
        <v>-4936.09</v>
      </c>
    </row>
    <row r="23" spans="1:6" ht="39.75" thickBot="1">
      <c r="A23" s="225" t="s">
        <v>315</v>
      </c>
      <c r="B23" s="226" t="s">
        <v>278</v>
      </c>
      <c r="C23" s="135">
        <v>0</v>
      </c>
      <c r="D23" s="134">
        <v>0.26</v>
      </c>
      <c r="E23" s="135">
        <v>0</v>
      </c>
      <c r="F23" s="213">
        <f t="shared" si="1"/>
        <v>0.26</v>
      </c>
    </row>
    <row r="24" spans="1:6" ht="27" thickBot="1">
      <c r="A24" s="123" t="s">
        <v>24</v>
      </c>
      <c r="B24" s="214" t="s">
        <v>26</v>
      </c>
      <c r="C24" s="136">
        <f>SUM(C25:C26)</f>
        <v>15572.16</v>
      </c>
      <c r="D24" s="136">
        <f t="shared" ref="D24" si="2">SUM(D25:D26)</f>
        <v>6491.34</v>
      </c>
      <c r="E24" s="127">
        <f t="shared" si="0"/>
        <v>41.685546513778434</v>
      </c>
      <c r="F24" s="128">
        <f t="shared" si="1"/>
        <v>-9080.82</v>
      </c>
    </row>
    <row r="25" spans="1:6" ht="26.25">
      <c r="A25" s="207" t="s">
        <v>25</v>
      </c>
      <c r="B25" s="208" t="s">
        <v>26</v>
      </c>
      <c r="C25" s="129">
        <v>15572.16</v>
      </c>
      <c r="D25" s="130">
        <v>6491.34</v>
      </c>
      <c r="E25" s="129">
        <f t="shared" si="0"/>
        <v>41.685546513778434</v>
      </c>
      <c r="F25" s="227">
        <f t="shared" si="1"/>
        <v>-9080.82</v>
      </c>
    </row>
    <row r="26" spans="1:6" ht="39.75" thickBot="1">
      <c r="A26" s="225" t="s">
        <v>292</v>
      </c>
      <c r="B26" s="226" t="s">
        <v>293</v>
      </c>
      <c r="C26" s="135">
        <v>0</v>
      </c>
      <c r="D26" s="137">
        <v>0</v>
      </c>
      <c r="E26" s="135">
        <v>0</v>
      </c>
      <c r="F26" s="213">
        <f t="shared" si="1"/>
        <v>0</v>
      </c>
    </row>
    <row r="27" spans="1:6" ht="15.75" thickBot="1">
      <c r="A27" s="123" t="s">
        <v>27</v>
      </c>
      <c r="B27" s="214" t="s">
        <v>28</v>
      </c>
      <c r="C27" s="136">
        <f>SUM(C28:C29)</f>
        <v>101</v>
      </c>
      <c r="D27" s="136">
        <f t="shared" ref="D27" si="3">SUM(D28:D29)</f>
        <v>119.2</v>
      </c>
      <c r="E27" s="127">
        <f t="shared" si="0"/>
        <v>118.01980198019803</v>
      </c>
      <c r="F27" s="182">
        <f t="shared" si="1"/>
        <v>18.200000000000003</v>
      </c>
    </row>
    <row r="28" spans="1:6">
      <c r="A28" s="207" t="s">
        <v>29</v>
      </c>
      <c r="B28" s="208" t="s">
        <v>28</v>
      </c>
      <c r="C28" s="129">
        <v>101</v>
      </c>
      <c r="D28" s="130">
        <v>119.2</v>
      </c>
      <c r="E28" s="129">
        <f t="shared" si="0"/>
        <v>118.01980198019803</v>
      </c>
      <c r="F28" s="219">
        <f t="shared" si="1"/>
        <v>18.200000000000003</v>
      </c>
    </row>
    <row r="29" spans="1:6" ht="27" thickBot="1">
      <c r="A29" s="225" t="s">
        <v>279</v>
      </c>
      <c r="B29" s="226" t="s">
        <v>280</v>
      </c>
      <c r="C29" s="135">
        <v>0</v>
      </c>
      <c r="D29" s="138">
        <v>0</v>
      </c>
      <c r="E29" s="135">
        <v>0</v>
      </c>
      <c r="F29" s="178">
        <f t="shared" si="1"/>
        <v>0</v>
      </c>
    </row>
    <row r="30" spans="1:6" ht="27" thickBot="1">
      <c r="A30" s="123" t="s">
        <v>30</v>
      </c>
      <c r="B30" s="214" t="s">
        <v>31</v>
      </c>
      <c r="C30" s="127">
        <f>SUM(C31)</f>
        <v>3688</v>
      </c>
      <c r="D30" s="127">
        <f>SUM(D31)</f>
        <v>1382</v>
      </c>
      <c r="E30" s="206">
        <f t="shared" si="0"/>
        <v>37.47288503253796</v>
      </c>
      <c r="F30" s="128">
        <f t="shared" si="1"/>
        <v>-2306</v>
      </c>
    </row>
    <row r="31" spans="1:6" ht="39.75" thickBot="1">
      <c r="A31" s="228" t="s">
        <v>32</v>
      </c>
      <c r="B31" s="229" t="s">
        <v>316</v>
      </c>
      <c r="C31" s="139">
        <v>3688</v>
      </c>
      <c r="D31" s="140">
        <v>1382</v>
      </c>
      <c r="E31" s="139">
        <f t="shared" si="0"/>
        <v>37.47288503253796</v>
      </c>
      <c r="F31" s="182">
        <f t="shared" si="1"/>
        <v>-2306</v>
      </c>
    </row>
    <row r="32" spans="1:6" ht="15.75" thickBot="1">
      <c r="A32" s="123" t="s">
        <v>33</v>
      </c>
      <c r="B32" s="214" t="s">
        <v>34</v>
      </c>
      <c r="C32" s="127">
        <f>SUM(C33+C35)</f>
        <v>44308.79</v>
      </c>
      <c r="D32" s="127">
        <f t="shared" ref="D32" si="4">SUM(D33+D35)</f>
        <v>7760.6299999999992</v>
      </c>
      <c r="E32" s="127">
        <f t="shared" si="0"/>
        <v>17.514876844978161</v>
      </c>
      <c r="F32" s="128">
        <f t="shared" si="1"/>
        <v>-36548.160000000003</v>
      </c>
    </row>
    <row r="33" spans="1:6" ht="15.75" thickBot="1">
      <c r="A33" s="123" t="s">
        <v>35</v>
      </c>
      <c r="B33" s="214" t="s">
        <v>36</v>
      </c>
      <c r="C33" s="127">
        <f>SUM(C34)</f>
        <v>20122</v>
      </c>
      <c r="D33" s="127">
        <f t="shared" ref="D33" si="5">SUM(D34)</f>
        <v>1804</v>
      </c>
      <c r="E33" s="127">
        <f t="shared" si="0"/>
        <v>8.9653115992446075</v>
      </c>
      <c r="F33" s="128">
        <f t="shared" si="1"/>
        <v>-18318</v>
      </c>
    </row>
    <row r="34" spans="1:6" ht="39.75" thickBot="1">
      <c r="A34" s="228" t="s">
        <v>37</v>
      </c>
      <c r="B34" s="229" t="s">
        <v>38</v>
      </c>
      <c r="C34" s="139">
        <v>20122</v>
      </c>
      <c r="D34" s="140">
        <v>1804</v>
      </c>
      <c r="E34" s="139">
        <f t="shared" si="0"/>
        <v>8.9653115992446075</v>
      </c>
      <c r="F34" s="182">
        <f t="shared" si="1"/>
        <v>-18318</v>
      </c>
    </row>
    <row r="35" spans="1:6" ht="15.75" thickBot="1">
      <c r="A35" s="123" t="s">
        <v>39</v>
      </c>
      <c r="B35" s="214" t="s">
        <v>40</v>
      </c>
      <c r="C35" s="136">
        <f>SUM(C36:C37)</f>
        <v>24186.79</v>
      </c>
      <c r="D35" s="136">
        <f>SUM(D36:D37)</f>
        <v>5956.6299999999992</v>
      </c>
      <c r="E35" s="206">
        <f t="shared" si="0"/>
        <v>24.62761697604353</v>
      </c>
      <c r="F35" s="128">
        <f t="shared" si="1"/>
        <v>-18230.160000000003</v>
      </c>
    </row>
    <row r="36" spans="1:6" ht="39">
      <c r="A36" s="207" t="s">
        <v>123</v>
      </c>
      <c r="B36" s="208" t="s">
        <v>317</v>
      </c>
      <c r="C36" s="129">
        <v>14676</v>
      </c>
      <c r="D36" s="130">
        <v>5256.32</v>
      </c>
      <c r="E36" s="129">
        <f t="shared" si="0"/>
        <v>35.815753611338238</v>
      </c>
      <c r="F36" s="176">
        <f t="shared" si="1"/>
        <v>-9419.68</v>
      </c>
    </row>
    <row r="37" spans="1:6" ht="39.75" thickBot="1">
      <c r="A37" s="225" t="s">
        <v>124</v>
      </c>
      <c r="B37" s="226" t="s">
        <v>318</v>
      </c>
      <c r="C37" s="135">
        <f>9526-15.21</f>
        <v>9510.7900000000009</v>
      </c>
      <c r="D37" s="134">
        <v>700.31</v>
      </c>
      <c r="E37" s="135">
        <f t="shared" si="0"/>
        <v>7.3633210280113426</v>
      </c>
      <c r="F37" s="213">
        <f t="shared" si="1"/>
        <v>-8810.4800000000014</v>
      </c>
    </row>
    <row r="38" spans="1:6" ht="15.75" thickBot="1">
      <c r="A38" s="123" t="s">
        <v>41</v>
      </c>
      <c r="B38" s="214" t="s">
        <v>42</v>
      </c>
      <c r="C38" s="127">
        <f>SUM(C39:C39)</f>
        <v>6525.23</v>
      </c>
      <c r="D38" s="127">
        <f>SUM(D39:D39)</f>
        <v>2119.84</v>
      </c>
      <c r="E38" s="127">
        <f t="shared" si="0"/>
        <v>32.486824219222925</v>
      </c>
      <c r="F38" s="128">
        <f t="shared" si="1"/>
        <v>-4405.3899999999994</v>
      </c>
    </row>
    <row r="39" spans="1:6" ht="39.75" thickBot="1">
      <c r="A39" s="228" t="s">
        <v>43</v>
      </c>
      <c r="B39" s="229" t="s">
        <v>44</v>
      </c>
      <c r="C39" s="139">
        <v>6525.23</v>
      </c>
      <c r="D39" s="140">
        <v>2119.84</v>
      </c>
      <c r="E39" s="139">
        <f t="shared" si="0"/>
        <v>32.486824219222925</v>
      </c>
      <c r="F39" s="182">
        <f t="shared" si="1"/>
        <v>-4405.3899999999994</v>
      </c>
    </row>
    <row r="40" spans="1:6" ht="38.25" hidden="1" customHeight="1">
      <c r="A40" s="230" t="s">
        <v>281</v>
      </c>
      <c r="B40" s="214" t="s">
        <v>282</v>
      </c>
      <c r="C40" s="127">
        <f>SUM(C41)</f>
        <v>0</v>
      </c>
      <c r="D40" s="127">
        <f>SUM(D41)</f>
        <v>0</v>
      </c>
      <c r="E40" s="127"/>
      <c r="F40" s="182">
        <f t="shared" si="1"/>
        <v>0</v>
      </c>
    </row>
    <row r="41" spans="1:6" ht="38.25" hidden="1" customHeight="1">
      <c r="A41" s="231" t="s">
        <v>283</v>
      </c>
      <c r="B41" s="229" t="s">
        <v>284</v>
      </c>
      <c r="C41" s="139">
        <v>0</v>
      </c>
      <c r="D41" s="141">
        <v>0</v>
      </c>
      <c r="E41" s="139"/>
      <c r="F41" s="182">
        <f t="shared" si="1"/>
        <v>0</v>
      </c>
    </row>
    <row r="42" spans="1:6" ht="39.75" thickBot="1">
      <c r="A42" s="123" t="s">
        <v>45</v>
      </c>
      <c r="B42" s="202" t="s">
        <v>46</v>
      </c>
      <c r="C42" s="127">
        <f>SUM(C43+C52+C47)</f>
        <v>31703.43</v>
      </c>
      <c r="D42" s="127">
        <f>SUM(D43+D52+D47)</f>
        <v>10864.89</v>
      </c>
      <c r="E42" s="127">
        <f t="shared" si="0"/>
        <v>34.270392825003476</v>
      </c>
      <c r="F42" s="128">
        <f t="shared" si="1"/>
        <v>-20838.54</v>
      </c>
    </row>
    <row r="43" spans="1:6" ht="90.75" thickBot="1">
      <c r="A43" s="123" t="s">
        <v>47</v>
      </c>
      <c r="B43" s="232" t="s">
        <v>48</v>
      </c>
      <c r="C43" s="127">
        <f>SUM(C44+C48)</f>
        <v>27974.43</v>
      </c>
      <c r="D43" s="127">
        <f>SUM(D44+D48)</f>
        <v>10822.98</v>
      </c>
      <c r="E43" s="206">
        <f t="shared" si="0"/>
        <v>38.688831193343347</v>
      </c>
      <c r="F43" s="128">
        <f t="shared" si="1"/>
        <v>-17151.45</v>
      </c>
    </row>
    <row r="44" spans="1:6" ht="78" thickBot="1">
      <c r="A44" s="233" t="s">
        <v>420</v>
      </c>
      <c r="B44" s="234" t="s">
        <v>49</v>
      </c>
      <c r="C44" s="235">
        <f>SUM(C45:C46)</f>
        <v>21098.28</v>
      </c>
      <c r="D44" s="235">
        <f>SUM(D45:D46)</f>
        <v>7344.37</v>
      </c>
      <c r="E44" s="236">
        <f t="shared" si="0"/>
        <v>34.810278373402952</v>
      </c>
      <c r="F44" s="128">
        <f t="shared" si="1"/>
        <v>-13753.91</v>
      </c>
    </row>
    <row r="45" spans="1:6" ht="90">
      <c r="A45" s="237" t="s">
        <v>118</v>
      </c>
      <c r="B45" s="238" t="s">
        <v>365</v>
      </c>
      <c r="C45" s="239">
        <f>18498.54+2599.74</f>
        <v>21098.28</v>
      </c>
      <c r="D45" s="240">
        <v>7324.5</v>
      </c>
      <c r="E45" s="239">
        <f t="shared" si="0"/>
        <v>34.716100080196114</v>
      </c>
      <c r="F45" s="227">
        <f t="shared" si="1"/>
        <v>-13773.779999999999</v>
      </c>
    </row>
    <row r="46" spans="1:6" ht="103.5" thickBot="1">
      <c r="A46" s="241" t="s">
        <v>119</v>
      </c>
      <c r="B46" s="242" t="s">
        <v>366</v>
      </c>
      <c r="C46" s="243">
        <v>0</v>
      </c>
      <c r="D46" s="244">
        <v>19.87</v>
      </c>
      <c r="E46" s="243"/>
      <c r="F46" s="213">
        <f t="shared" si="1"/>
        <v>19.87</v>
      </c>
    </row>
    <row r="47" spans="1:6" ht="90.75" thickBot="1">
      <c r="A47" s="123" t="s">
        <v>285</v>
      </c>
      <c r="B47" s="245" t="s">
        <v>367</v>
      </c>
      <c r="C47" s="127">
        <v>100</v>
      </c>
      <c r="D47" s="143">
        <v>0</v>
      </c>
      <c r="E47" s="127">
        <f t="shared" si="0"/>
        <v>0</v>
      </c>
      <c r="F47" s="128">
        <f t="shared" si="1"/>
        <v>-100</v>
      </c>
    </row>
    <row r="48" spans="1:6" ht="39.75" thickBot="1">
      <c r="A48" s="123" t="s">
        <v>295</v>
      </c>
      <c r="B48" s="246" t="s">
        <v>50</v>
      </c>
      <c r="C48" s="127">
        <f>SUM(C49:C51)</f>
        <v>6876.15</v>
      </c>
      <c r="D48" s="127">
        <f>SUM(D49:D51)</f>
        <v>3478.6099999999997</v>
      </c>
      <c r="E48" s="127">
        <f t="shared" si="0"/>
        <v>50.589501392494341</v>
      </c>
      <c r="F48" s="128">
        <f t="shared" si="1"/>
        <v>-3397.54</v>
      </c>
    </row>
    <row r="49" spans="1:6" ht="77.25">
      <c r="A49" s="237" t="s">
        <v>51</v>
      </c>
      <c r="B49" s="238" t="s">
        <v>368</v>
      </c>
      <c r="C49" s="239">
        <v>6249.12</v>
      </c>
      <c r="D49" s="240">
        <v>2295.41</v>
      </c>
      <c r="E49" s="239">
        <f t="shared" si="0"/>
        <v>36.731731827841358</v>
      </c>
      <c r="F49" s="227">
        <f t="shared" si="1"/>
        <v>-3953.71</v>
      </c>
    </row>
    <row r="50" spans="1:6" ht="71.25" customHeight="1">
      <c r="A50" s="209" t="s">
        <v>53</v>
      </c>
      <c r="B50" s="247" t="s">
        <v>369</v>
      </c>
      <c r="C50" s="131">
        <v>627.03</v>
      </c>
      <c r="D50" s="144">
        <v>188.21</v>
      </c>
      <c r="E50" s="131">
        <f t="shared" si="0"/>
        <v>30.016107682248059</v>
      </c>
      <c r="F50" s="175">
        <f t="shared" si="1"/>
        <v>-438.81999999999994</v>
      </c>
    </row>
    <row r="51" spans="1:6" ht="65.25" thickBot="1">
      <c r="A51" s="207" t="s">
        <v>52</v>
      </c>
      <c r="B51" s="247" t="s">
        <v>421</v>
      </c>
      <c r="C51" s="243">
        <v>0</v>
      </c>
      <c r="D51" s="248">
        <v>994.99</v>
      </c>
      <c r="E51" s="243"/>
      <c r="F51" s="213">
        <f t="shared" si="1"/>
        <v>994.99</v>
      </c>
    </row>
    <row r="52" spans="1:6" ht="78" thickBot="1">
      <c r="A52" s="123" t="s">
        <v>146</v>
      </c>
      <c r="B52" s="245" t="s">
        <v>147</v>
      </c>
      <c r="C52" s="143">
        <f>SUM(C53:C55)</f>
        <v>3629</v>
      </c>
      <c r="D52" s="143">
        <f>SUM(D53:D55)</f>
        <v>41.91</v>
      </c>
      <c r="E52" s="127">
        <f t="shared" si="0"/>
        <v>1.1548635987875449</v>
      </c>
      <c r="F52" s="128">
        <f t="shared" si="1"/>
        <v>-3587.09</v>
      </c>
    </row>
    <row r="53" spans="1:6" ht="90">
      <c r="A53" s="207" t="s">
        <v>422</v>
      </c>
      <c r="B53" s="249" t="s">
        <v>423</v>
      </c>
      <c r="C53" s="153">
        <v>29</v>
      </c>
      <c r="D53" s="147">
        <v>41.91</v>
      </c>
      <c r="E53" s="129">
        <f t="shared" si="0"/>
        <v>144.51724137931035</v>
      </c>
      <c r="F53" s="219">
        <f t="shared" si="1"/>
        <v>12.909999999999997</v>
      </c>
    </row>
    <row r="54" spans="1:6" ht="102.75">
      <c r="A54" s="209" t="s">
        <v>424</v>
      </c>
      <c r="B54" s="247" t="s">
        <v>425</v>
      </c>
      <c r="C54" s="145">
        <v>0</v>
      </c>
      <c r="D54" s="250"/>
      <c r="E54" s="131">
        <v>0</v>
      </c>
      <c r="F54" s="175">
        <f t="shared" si="1"/>
        <v>0</v>
      </c>
    </row>
    <row r="55" spans="1:6" ht="90.75" thickBot="1">
      <c r="A55" s="225" t="s">
        <v>426</v>
      </c>
      <c r="B55" s="251" t="s">
        <v>427</v>
      </c>
      <c r="C55" s="138">
        <v>3600</v>
      </c>
      <c r="D55" s="252"/>
      <c r="E55" s="135">
        <f t="shared" si="0"/>
        <v>0</v>
      </c>
      <c r="F55" s="213">
        <f t="shared" si="1"/>
        <v>-3600</v>
      </c>
    </row>
    <row r="56" spans="1:6" ht="27" thickBot="1">
      <c r="A56" s="123" t="s">
        <v>54</v>
      </c>
      <c r="B56" s="202" t="s">
        <v>55</v>
      </c>
      <c r="C56" s="127">
        <f>SUM(C57)</f>
        <v>1197</v>
      </c>
      <c r="D56" s="127">
        <f t="shared" ref="D56" si="6">SUM(D57)</f>
        <v>479.33000000000004</v>
      </c>
      <c r="E56" s="206">
        <f t="shared" si="0"/>
        <v>40.044277360066843</v>
      </c>
      <c r="F56" s="128">
        <f t="shared" si="1"/>
        <v>-717.67</v>
      </c>
    </row>
    <row r="57" spans="1:6" ht="27" thickBot="1">
      <c r="A57" s="123" t="s">
        <v>56</v>
      </c>
      <c r="B57" s="214" t="s">
        <v>57</v>
      </c>
      <c r="C57" s="127">
        <f>SUM(C58:C60)</f>
        <v>1197</v>
      </c>
      <c r="D57" s="127">
        <f>SUM(D58:D61)</f>
        <v>479.33000000000004</v>
      </c>
      <c r="E57" s="206">
        <f t="shared" si="0"/>
        <v>40.044277360066843</v>
      </c>
      <c r="F57" s="128">
        <f t="shared" si="1"/>
        <v>-717.67</v>
      </c>
    </row>
    <row r="58" spans="1:6" ht="26.25">
      <c r="A58" s="207" t="s">
        <v>58</v>
      </c>
      <c r="B58" s="208" t="s">
        <v>59</v>
      </c>
      <c r="C58" s="146">
        <v>391</v>
      </c>
      <c r="D58" s="147">
        <v>250.99</v>
      </c>
      <c r="E58" s="129">
        <f t="shared" si="0"/>
        <v>64.191815856777495</v>
      </c>
      <c r="F58" s="176">
        <f t="shared" si="1"/>
        <v>-140.01</v>
      </c>
    </row>
    <row r="59" spans="1:6" ht="26.25">
      <c r="A59" s="209" t="s">
        <v>60</v>
      </c>
      <c r="B59" s="210" t="s">
        <v>61</v>
      </c>
      <c r="C59" s="148">
        <v>482</v>
      </c>
      <c r="D59" s="145">
        <v>3.33</v>
      </c>
      <c r="E59" s="131">
        <f t="shared" si="0"/>
        <v>0.6908713692946058</v>
      </c>
      <c r="F59" s="175">
        <f t="shared" si="1"/>
        <v>-478.67</v>
      </c>
    </row>
    <row r="60" spans="1:6">
      <c r="A60" s="209" t="s">
        <v>319</v>
      </c>
      <c r="B60" s="210" t="s">
        <v>373</v>
      </c>
      <c r="C60" s="148">
        <v>324</v>
      </c>
      <c r="D60" s="144">
        <v>101.02</v>
      </c>
      <c r="E60" s="131">
        <f t="shared" si="0"/>
        <v>31.179012345679013</v>
      </c>
      <c r="F60" s="175">
        <f t="shared" si="1"/>
        <v>-222.98000000000002</v>
      </c>
    </row>
    <row r="61" spans="1:6" ht="15.75" thickBot="1">
      <c r="A61" s="211" t="s">
        <v>387</v>
      </c>
      <c r="B61" s="226" t="s">
        <v>374</v>
      </c>
      <c r="C61" s="149">
        <v>0</v>
      </c>
      <c r="D61" s="137">
        <v>123.99</v>
      </c>
      <c r="E61" s="135">
        <v>0</v>
      </c>
      <c r="F61" s="178">
        <f t="shared" si="1"/>
        <v>123.99</v>
      </c>
    </row>
    <row r="62" spans="1:6" ht="27" thickBot="1">
      <c r="A62" s="123" t="s">
        <v>62</v>
      </c>
      <c r="B62" s="214" t="s">
        <v>63</v>
      </c>
      <c r="C62" s="127">
        <f>SUM(C63+C67)</f>
        <v>398.91</v>
      </c>
      <c r="D62" s="127">
        <f>SUM(D63+D67)</f>
        <v>921.89999999999986</v>
      </c>
      <c r="E62" s="206">
        <f t="shared" si="0"/>
        <v>231.10476047228693</v>
      </c>
      <c r="F62" s="128">
        <f t="shared" si="1"/>
        <v>522.98999999999978</v>
      </c>
    </row>
    <row r="63" spans="1:6" ht="15.75" thickBot="1">
      <c r="A63" s="123" t="s">
        <v>64</v>
      </c>
      <c r="B63" s="214" t="s">
        <v>65</v>
      </c>
      <c r="C63" s="127">
        <f>SUM(C64:C64)</f>
        <v>309.10000000000002</v>
      </c>
      <c r="D63" s="127">
        <f>SUM(D64:D64)</f>
        <v>229.06</v>
      </c>
      <c r="E63" s="206">
        <f t="shared" si="0"/>
        <v>74.105467486250404</v>
      </c>
      <c r="F63" s="128">
        <f t="shared" si="1"/>
        <v>-80.04000000000002</v>
      </c>
    </row>
    <row r="64" spans="1:6" ht="39.75" thickBot="1">
      <c r="A64" s="123" t="s">
        <v>66</v>
      </c>
      <c r="B64" s="214" t="s">
        <v>276</v>
      </c>
      <c r="C64" s="127">
        <f>SUM(C65:C66)</f>
        <v>309.10000000000002</v>
      </c>
      <c r="D64" s="127">
        <f>SUM(D65:D66)</f>
        <v>229.06</v>
      </c>
      <c r="E64" s="127">
        <f t="shared" si="0"/>
        <v>74.105467486250404</v>
      </c>
      <c r="F64" s="128">
        <f t="shared" si="1"/>
        <v>-80.04000000000002</v>
      </c>
    </row>
    <row r="65" spans="1:6" ht="39">
      <c r="A65" s="207" t="s">
        <v>67</v>
      </c>
      <c r="B65" s="249" t="s">
        <v>276</v>
      </c>
      <c r="C65" s="129">
        <v>309.10000000000002</v>
      </c>
      <c r="D65" s="147">
        <v>229.06</v>
      </c>
      <c r="E65" s="129">
        <f t="shared" si="0"/>
        <v>74.105467486250404</v>
      </c>
      <c r="F65" s="227">
        <f t="shared" si="1"/>
        <v>-80.04000000000002</v>
      </c>
    </row>
    <row r="66" spans="1:6" ht="39.75" thickBot="1">
      <c r="A66" s="225" t="s">
        <v>294</v>
      </c>
      <c r="B66" s="251" t="s">
        <v>276</v>
      </c>
      <c r="C66" s="135">
        <v>0</v>
      </c>
      <c r="D66" s="137">
        <v>0</v>
      </c>
      <c r="E66" s="135">
        <v>0</v>
      </c>
      <c r="F66" s="213">
        <f t="shared" si="1"/>
        <v>0</v>
      </c>
    </row>
    <row r="67" spans="1:6" ht="15.75" thickBot="1">
      <c r="A67" s="123" t="s">
        <v>320</v>
      </c>
      <c r="B67" s="214" t="s">
        <v>321</v>
      </c>
      <c r="C67" s="127">
        <f>SUM(C68+C69)</f>
        <v>89.81</v>
      </c>
      <c r="D67" s="127">
        <f>D68+D69</f>
        <v>692.8399999999998</v>
      </c>
      <c r="E67" s="127">
        <f t="shared" ref="E67:E137" si="7">SUM(D67*100/C67)</f>
        <v>771.45084066362301</v>
      </c>
      <c r="F67" s="182">
        <f t="shared" si="1"/>
        <v>603.02999999999975</v>
      </c>
    </row>
    <row r="68" spans="1:6" ht="39.75" thickBot="1">
      <c r="A68" s="228" t="s">
        <v>68</v>
      </c>
      <c r="B68" s="229" t="s">
        <v>138</v>
      </c>
      <c r="C68" s="139">
        <v>0</v>
      </c>
      <c r="D68" s="152">
        <v>7.8</v>
      </c>
      <c r="E68" s="139">
        <v>0</v>
      </c>
      <c r="F68" s="182">
        <f t="shared" si="1"/>
        <v>7.8</v>
      </c>
    </row>
    <row r="69" spans="1:6" ht="27" thickBot="1">
      <c r="A69" s="123" t="s">
        <v>428</v>
      </c>
      <c r="B69" s="214" t="s">
        <v>429</v>
      </c>
      <c r="C69" s="127">
        <f>C70+C75+C76</f>
        <v>89.81</v>
      </c>
      <c r="D69" s="127">
        <f>SUM(D70+D75+D76)</f>
        <v>685.03999999999985</v>
      </c>
      <c r="E69" s="127">
        <f t="shared" si="7"/>
        <v>762.76583899343041</v>
      </c>
      <c r="F69" s="128">
        <f t="shared" ref="F69:F132" si="8">D69-C69</f>
        <v>595.22999999999979</v>
      </c>
    </row>
    <row r="70" spans="1:6" ht="39">
      <c r="A70" s="237" t="s">
        <v>69</v>
      </c>
      <c r="B70" s="253" t="s">
        <v>70</v>
      </c>
      <c r="C70" s="239">
        <f>SUM(C71:C73)</f>
        <v>0</v>
      </c>
      <c r="D70" s="239">
        <f>SUM(D71:D74)</f>
        <v>155.08999999999997</v>
      </c>
      <c r="E70" s="239"/>
      <c r="F70" s="227">
        <f t="shared" si="8"/>
        <v>155.08999999999997</v>
      </c>
    </row>
    <row r="71" spans="1:6" ht="39">
      <c r="A71" s="207" t="s">
        <v>71</v>
      </c>
      <c r="B71" s="254" t="s">
        <v>70</v>
      </c>
      <c r="C71" s="129">
        <v>0</v>
      </c>
      <c r="D71" s="129">
        <v>143.07</v>
      </c>
      <c r="E71" s="129"/>
      <c r="F71" s="175">
        <f t="shared" si="8"/>
        <v>143.07</v>
      </c>
    </row>
    <row r="72" spans="1:6" ht="39">
      <c r="A72" s="207" t="s">
        <v>430</v>
      </c>
      <c r="B72" s="254" t="s">
        <v>70</v>
      </c>
      <c r="C72" s="129">
        <v>0</v>
      </c>
      <c r="D72" s="129">
        <v>0</v>
      </c>
      <c r="E72" s="129"/>
      <c r="F72" s="179">
        <f t="shared" si="8"/>
        <v>0</v>
      </c>
    </row>
    <row r="73" spans="1:6" ht="39">
      <c r="A73" s="225" t="s">
        <v>388</v>
      </c>
      <c r="B73" s="255" t="s">
        <v>70</v>
      </c>
      <c r="C73" s="135">
        <v>0</v>
      </c>
      <c r="D73" s="138">
        <v>2.5099999999999998</v>
      </c>
      <c r="E73" s="135"/>
      <c r="F73" s="175">
        <f t="shared" si="8"/>
        <v>2.5099999999999998</v>
      </c>
    </row>
    <row r="74" spans="1:6" ht="39.75" thickBot="1">
      <c r="A74" s="225" t="s">
        <v>431</v>
      </c>
      <c r="B74" s="255" t="s">
        <v>70</v>
      </c>
      <c r="C74" s="135">
        <v>0</v>
      </c>
      <c r="D74" s="138">
        <v>9.51</v>
      </c>
      <c r="E74" s="135"/>
      <c r="F74" s="213">
        <f t="shared" si="8"/>
        <v>9.51</v>
      </c>
    </row>
    <row r="75" spans="1:6" ht="68.25" thickBot="1">
      <c r="A75" s="256" t="s">
        <v>389</v>
      </c>
      <c r="B75" s="257" t="s">
        <v>390</v>
      </c>
      <c r="C75" s="161">
        <v>0</v>
      </c>
      <c r="D75" s="258">
        <v>512.05999999999995</v>
      </c>
      <c r="E75" s="161"/>
      <c r="F75" s="128">
        <f t="shared" si="8"/>
        <v>512.05999999999995</v>
      </c>
    </row>
    <row r="76" spans="1:6" ht="27" thickBot="1">
      <c r="A76" s="259" t="s">
        <v>432</v>
      </c>
      <c r="B76" s="260" t="s">
        <v>433</v>
      </c>
      <c r="C76" s="183">
        <v>89.81</v>
      </c>
      <c r="D76" s="261">
        <v>17.89</v>
      </c>
      <c r="E76" s="183">
        <f t="shared" si="7"/>
        <v>19.919830753813606</v>
      </c>
      <c r="F76" s="182">
        <f t="shared" si="8"/>
        <v>-71.92</v>
      </c>
    </row>
    <row r="77" spans="1:6" ht="27" thickBot="1">
      <c r="A77" s="123" t="s">
        <v>72</v>
      </c>
      <c r="B77" s="214" t="s">
        <v>73</v>
      </c>
      <c r="C77" s="127">
        <f>SUM(C84+C81+C78+C80)</f>
        <v>3696.4</v>
      </c>
      <c r="D77" s="127">
        <f>SUM(D84+D81+D78+D80)</f>
        <v>520.23</v>
      </c>
      <c r="E77" s="127">
        <f t="shared" si="7"/>
        <v>14.073963856725463</v>
      </c>
      <c r="F77" s="128">
        <f t="shared" si="8"/>
        <v>-3176.17</v>
      </c>
    </row>
    <row r="78" spans="1:6" ht="15.75" thickBot="1">
      <c r="A78" s="123" t="s">
        <v>74</v>
      </c>
      <c r="B78" s="214" t="s">
        <v>75</v>
      </c>
      <c r="C78" s="127">
        <f>SUM(C79)</f>
        <v>0</v>
      </c>
      <c r="D78" s="127">
        <f t="shared" ref="D78" si="9">SUM(D79)</f>
        <v>0</v>
      </c>
      <c r="E78" s="127">
        <v>0</v>
      </c>
      <c r="F78" s="128">
        <f t="shared" si="8"/>
        <v>0</v>
      </c>
    </row>
    <row r="79" spans="1:6" ht="26.25">
      <c r="A79" s="207" t="s">
        <v>76</v>
      </c>
      <c r="B79" s="208" t="s">
        <v>299</v>
      </c>
      <c r="C79" s="129">
        <v>0</v>
      </c>
      <c r="D79" s="150">
        <v>0</v>
      </c>
      <c r="E79" s="129"/>
      <c r="F79" s="227">
        <f t="shared" si="8"/>
        <v>0</v>
      </c>
    </row>
    <row r="80" spans="1:6" ht="78" thickBot="1">
      <c r="A80" s="225" t="s">
        <v>145</v>
      </c>
      <c r="B80" s="262" t="s">
        <v>300</v>
      </c>
      <c r="C80" s="135">
        <v>0</v>
      </c>
      <c r="D80" s="138">
        <v>20.7</v>
      </c>
      <c r="E80" s="135"/>
      <c r="F80" s="213">
        <f t="shared" si="8"/>
        <v>20.7</v>
      </c>
    </row>
    <row r="81" spans="1:6" ht="90.75" thickBot="1">
      <c r="A81" s="123" t="s">
        <v>120</v>
      </c>
      <c r="B81" s="245" t="s">
        <v>125</v>
      </c>
      <c r="C81" s="127">
        <f>SUM(C82:C83)</f>
        <v>2276.4</v>
      </c>
      <c r="D81" s="127">
        <f>SUM(D82:D83)</f>
        <v>249.7</v>
      </c>
      <c r="E81" s="127">
        <f t="shared" si="7"/>
        <v>10.96907397645405</v>
      </c>
      <c r="F81" s="128">
        <f t="shared" si="8"/>
        <v>-2026.7</v>
      </c>
    </row>
    <row r="82" spans="1:6" ht="102.75">
      <c r="A82" s="207" t="s">
        <v>77</v>
      </c>
      <c r="B82" s="249" t="s">
        <v>370</v>
      </c>
      <c r="C82" s="129">
        <v>2276.4</v>
      </c>
      <c r="D82" s="153">
        <v>249.7</v>
      </c>
      <c r="E82" s="129">
        <f t="shared" si="7"/>
        <v>10.96907397645405</v>
      </c>
      <c r="F82" s="227">
        <f t="shared" si="8"/>
        <v>-2026.7</v>
      </c>
    </row>
    <row r="83" spans="1:6" ht="103.5" thickBot="1">
      <c r="A83" s="225" t="s">
        <v>78</v>
      </c>
      <c r="B83" s="251" t="s">
        <v>371</v>
      </c>
      <c r="C83" s="135">
        <v>0</v>
      </c>
      <c r="D83" s="151">
        <v>0</v>
      </c>
      <c r="E83" s="135">
        <v>0</v>
      </c>
      <c r="F83" s="213">
        <f t="shared" si="8"/>
        <v>0</v>
      </c>
    </row>
    <row r="84" spans="1:6" ht="39.75" thickBot="1">
      <c r="A84" s="123" t="s">
        <v>322</v>
      </c>
      <c r="B84" s="214" t="s">
        <v>323</v>
      </c>
      <c r="C84" s="127">
        <f>SUM(C85)</f>
        <v>1420</v>
      </c>
      <c r="D84" s="127">
        <f>SUM(D85)</f>
        <v>249.83</v>
      </c>
      <c r="E84" s="127">
        <f t="shared" si="7"/>
        <v>17.593661971830986</v>
      </c>
      <c r="F84" s="128">
        <f t="shared" si="8"/>
        <v>-1170.17</v>
      </c>
    </row>
    <row r="85" spans="1:6" ht="52.5" thickBot="1">
      <c r="A85" s="228" t="s">
        <v>79</v>
      </c>
      <c r="B85" s="229" t="s">
        <v>80</v>
      </c>
      <c r="C85" s="139">
        <v>1420</v>
      </c>
      <c r="D85" s="152">
        <v>249.83</v>
      </c>
      <c r="E85" s="139">
        <f t="shared" si="7"/>
        <v>17.593661971830986</v>
      </c>
      <c r="F85" s="182">
        <f t="shared" si="8"/>
        <v>-1170.17</v>
      </c>
    </row>
    <row r="86" spans="1:6" ht="15.75" thickBot="1">
      <c r="A86" s="123" t="s">
        <v>81</v>
      </c>
      <c r="B86" s="214" t="s">
        <v>82</v>
      </c>
      <c r="C86" s="127">
        <f>SUM(C88+C89+C90+C91+C94+C101+C103+C104+C110+C113+C114+C108+C102)</f>
        <v>3887.15</v>
      </c>
      <c r="D86" s="127">
        <f>SUM(D88+D89+D90+D91+D94+D101+D103+D104+D110+D113+D114+D108+D102)</f>
        <v>1352.11</v>
      </c>
      <c r="E86" s="127">
        <f t="shared" si="7"/>
        <v>34.784096317353331</v>
      </c>
      <c r="F86" s="128">
        <f t="shared" si="8"/>
        <v>-2535.04</v>
      </c>
    </row>
    <row r="87" spans="1:6" ht="27" thickBot="1">
      <c r="A87" s="123" t="s">
        <v>434</v>
      </c>
      <c r="B87" s="214" t="s">
        <v>435</v>
      </c>
      <c r="C87" s="127">
        <f>SUM(C88+C89)</f>
        <v>278</v>
      </c>
      <c r="D87" s="127">
        <f>SUM(D88+D89)</f>
        <v>22.46</v>
      </c>
      <c r="E87" s="127">
        <f t="shared" si="7"/>
        <v>8.0791366906474824</v>
      </c>
      <c r="F87" s="128">
        <f t="shared" si="8"/>
        <v>-255.54</v>
      </c>
    </row>
    <row r="88" spans="1:6" ht="115.5">
      <c r="A88" s="207" t="s">
        <v>83</v>
      </c>
      <c r="B88" s="208" t="s">
        <v>139</v>
      </c>
      <c r="C88" s="129">
        <v>236</v>
      </c>
      <c r="D88" s="147">
        <v>17.64</v>
      </c>
      <c r="E88" s="129">
        <f t="shared" si="7"/>
        <v>7.4745762711864403</v>
      </c>
      <c r="F88" s="227">
        <f t="shared" si="8"/>
        <v>-218.36</v>
      </c>
    </row>
    <row r="89" spans="1:6" ht="52.5" thickBot="1">
      <c r="A89" s="225" t="s">
        <v>84</v>
      </c>
      <c r="B89" s="226" t="s">
        <v>85</v>
      </c>
      <c r="C89" s="135">
        <v>42</v>
      </c>
      <c r="D89" s="137">
        <v>4.82</v>
      </c>
      <c r="E89" s="135">
        <f t="shared" si="7"/>
        <v>11.476190476190476</v>
      </c>
      <c r="F89" s="213">
        <f t="shared" si="8"/>
        <v>-37.18</v>
      </c>
    </row>
    <row r="90" spans="1:6" ht="65.25" thickBot="1">
      <c r="A90" s="123" t="s">
        <v>86</v>
      </c>
      <c r="B90" s="214" t="s">
        <v>87</v>
      </c>
      <c r="C90" s="127">
        <v>10</v>
      </c>
      <c r="D90" s="143">
        <v>0</v>
      </c>
      <c r="E90" s="127">
        <f t="shared" si="7"/>
        <v>0</v>
      </c>
      <c r="F90" s="128">
        <f t="shared" si="8"/>
        <v>-10</v>
      </c>
    </row>
    <row r="91" spans="1:6" ht="65.25" thickBot="1">
      <c r="A91" s="123" t="s">
        <v>140</v>
      </c>
      <c r="B91" s="214" t="s">
        <v>88</v>
      </c>
      <c r="C91" s="127">
        <f>SUM(C92+C93)</f>
        <v>68</v>
      </c>
      <c r="D91" s="127">
        <f>SUM(D92+D93)</f>
        <v>15</v>
      </c>
      <c r="E91" s="127">
        <f t="shared" si="7"/>
        <v>22.058823529411764</v>
      </c>
      <c r="F91" s="128">
        <f t="shared" si="8"/>
        <v>-53</v>
      </c>
    </row>
    <row r="92" spans="1:6" ht="51.75">
      <c r="A92" s="207" t="s">
        <v>89</v>
      </c>
      <c r="B92" s="249" t="s">
        <v>126</v>
      </c>
      <c r="C92" s="129">
        <v>50</v>
      </c>
      <c r="D92" s="153">
        <v>15</v>
      </c>
      <c r="E92" s="129">
        <f t="shared" si="7"/>
        <v>30</v>
      </c>
      <c r="F92" s="219">
        <f t="shared" si="8"/>
        <v>-35</v>
      </c>
    </row>
    <row r="93" spans="1:6" ht="52.5" thickBot="1">
      <c r="A93" s="225" t="s">
        <v>274</v>
      </c>
      <c r="B93" s="251" t="s">
        <v>126</v>
      </c>
      <c r="C93" s="135">
        <v>18</v>
      </c>
      <c r="D93" s="151">
        <v>0</v>
      </c>
      <c r="E93" s="135">
        <f t="shared" si="7"/>
        <v>0</v>
      </c>
      <c r="F93" s="263">
        <f t="shared" si="8"/>
        <v>-18</v>
      </c>
    </row>
    <row r="94" spans="1:6" ht="103.5" thickBot="1">
      <c r="A94" s="123" t="s">
        <v>129</v>
      </c>
      <c r="B94" s="264" t="s">
        <v>128</v>
      </c>
      <c r="C94" s="154">
        <f>SUM(C95:C99)</f>
        <v>295</v>
      </c>
      <c r="D94" s="154">
        <f>SUM(D95:D99)</f>
        <v>355.96</v>
      </c>
      <c r="E94" s="127">
        <f t="shared" si="7"/>
        <v>120.66440677966102</v>
      </c>
      <c r="F94" s="128">
        <f t="shared" si="8"/>
        <v>60.95999999999998</v>
      </c>
    </row>
    <row r="95" spans="1:6" ht="51">
      <c r="A95" s="265" t="s">
        <v>324</v>
      </c>
      <c r="B95" s="266" t="s">
        <v>325</v>
      </c>
      <c r="C95" s="267">
        <v>0</v>
      </c>
      <c r="D95" s="267">
        <v>10</v>
      </c>
      <c r="E95" s="268">
        <v>0</v>
      </c>
      <c r="F95" s="219">
        <f t="shared" si="8"/>
        <v>10</v>
      </c>
    </row>
    <row r="96" spans="1:6" ht="39">
      <c r="A96" s="209" t="s">
        <v>436</v>
      </c>
      <c r="B96" s="269" t="s">
        <v>437</v>
      </c>
      <c r="C96" s="148"/>
      <c r="D96" s="148">
        <v>30</v>
      </c>
      <c r="E96" s="131"/>
      <c r="F96" s="175">
        <f t="shared" si="8"/>
        <v>30</v>
      </c>
    </row>
    <row r="97" spans="1:6" ht="26.25">
      <c r="A97" s="207" t="s">
        <v>121</v>
      </c>
      <c r="B97" s="249" t="s">
        <v>127</v>
      </c>
      <c r="C97" s="146">
        <v>95</v>
      </c>
      <c r="D97" s="146">
        <v>0</v>
      </c>
      <c r="E97" s="129">
        <f t="shared" si="7"/>
        <v>0</v>
      </c>
      <c r="F97" s="175">
        <f t="shared" si="8"/>
        <v>-95</v>
      </c>
    </row>
    <row r="98" spans="1:6" ht="26.25">
      <c r="A98" s="209" t="s">
        <v>391</v>
      </c>
      <c r="B98" s="210" t="s">
        <v>91</v>
      </c>
      <c r="C98" s="148">
        <v>0</v>
      </c>
      <c r="D98" s="148">
        <v>3</v>
      </c>
      <c r="E98" s="131">
        <v>0</v>
      </c>
      <c r="F98" s="175">
        <f t="shared" si="8"/>
        <v>3</v>
      </c>
    </row>
    <row r="99" spans="1:6" ht="27" thickBot="1">
      <c r="A99" s="270" t="s">
        <v>90</v>
      </c>
      <c r="B99" s="271" t="s">
        <v>91</v>
      </c>
      <c r="C99" s="272">
        <v>200</v>
      </c>
      <c r="D99" s="273">
        <v>312.95999999999998</v>
      </c>
      <c r="E99" s="272">
        <f t="shared" si="7"/>
        <v>156.47999999999999</v>
      </c>
      <c r="F99" s="213">
        <f t="shared" si="8"/>
        <v>112.95999999999998</v>
      </c>
    </row>
    <row r="100" spans="1:6" ht="52.5" thickBot="1">
      <c r="A100" s="123" t="s">
        <v>326</v>
      </c>
      <c r="B100" s="214" t="s">
        <v>93</v>
      </c>
      <c r="C100" s="127">
        <f>SUM(C101:C102)</f>
        <v>515</v>
      </c>
      <c r="D100" s="127">
        <f t="shared" ref="D100" si="10">SUM(D101:D102)</f>
        <v>193.53</v>
      </c>
      <c r="E100" s="127">
        <f t="shared" si="7"/>
        <v>37.578640776699032</v>
      </c>
      <c r="F100" s="128">
        <f t="shared" si="8"/>
        <v>-321.47000000000003</v>
      </c>
    </row>
    <row r="101" spans="1:6" ht="51.75">
      <c r="A101" s="207" t="s">
        <v>92</v>
      </c>
      <c r="B101" s="208" t="s">
        <v>93</v>
      </c>
      <c r="C101" s="129">
        <v>495</v>
      </c>
      <c r="D101" s="153">
        <v>189.5</v>
      </c>
      <c r="E101" s="129">
        <f t="shared" si="7"/>
        <v>38.282828282828284</v>
      </c>
      <c r="F101" s="227">
        <f t="shared" si="8"/>
        <v>-305.5</v>
      </c>
    </row>
    <row r="102" spans="1:6" ht="52.5" thickBot="1">
      <c r="A102" s="225" t="s">
        <v>290</v>
      </c>
      <c r="B102" s="226" t="s">
        <v>93</v>
      </c>
      <c r="C102" s="135">
        <v>20</v>
      </c>
      <c r="D102" s="138">
        <v>4.03</v>
      </c>
      <c r="E102" s="135">
        <f t="shared" si="7"/>
        <v>20.149999999999999</v>
      </c>
      <c r="F102" s="213">
        <f t="shared" si="8"/>
        <v>-15.969999999999999</v>
      </c>
    </row>
    <row r="103" spans="1:6" ht="27" thickBot="1">
      <c r="A103" s="123" t="s">
        <v>136</v>
      </c>
      <c r="B103" s="274" t="s">
        <v>137</v>
      </c>
      <c r="C103" s="127">
        <v>68</v>
      </c>
      <c r="D103" s="143">
        <v>50</v>
      </c>
      <c r="E103" s="127">
        <f t="shared" si="7"/>
        <v>73.529411764705884</v>
      </c>
      <c r="F103" s="182">
        <f t="shared" si="8"/>
        <v>-18</v>
      </c>
    </row>
    <row r="104" spans="1:6" ht="52.5" thickBot="1">
      <c r="A104" s="123" t="s">
        <v>143</v>
      </c>
      <c r="B104" s="214" t="s">
        <v>144</v>
      </c>
      <c r="C104" s="127">
        <v>99.51</v>
      </c>
      <c r="D104" s="143">
        <v>0</v>
      </c>
      <c r="E104" s="127">
        <f t="shared" si="7"/>
        <v>0</v>
      </c>
      <c r="F104" s="182">
        <f t="shared" si="8"/>
        <v>-99.51</v>
      </c>
    </row>
    <row r="105" spans="1:6" ht="65.25" thickBot="1">
      <c r="A105" s="233" t="s">
        <v>438</v>
      </c>
      <c r="B105" s="275" t="s">
        <v>410</v>
      </c>
      <c r="C105" s="126">
        <f>SUM(C106:C107)</f>
        <v>0</v>
      </c>
      <c r="D105" s="126">
        <f>SUM(D106:D107)</f>
        <v>0</v>
      </c>
      <c r="E105" s="126">
        <v>0</v>
      </c>
      <c r="F105" s="182">
        <f t="shared" si="8"/>
        <v>0</v>
      </c>
    </row>
    <row r="106" spans="1:6" ht="51.75">
      <c r="A106" s="237" t="s">
        <v>375</v>
      </c>
      <c r="B106" s="276" t="s">
        <v>410</v>
      </c>
      <c r="C106" s="239">
        <v>0</v>
      </c>
      <c r="D106" s="277">
        <v>0</v>
      </c>
      <c r="E106" s="239">
        <v>0</v>
      </c>
      <c r="F106" s="227">
        <f t="shared" si="8"/>
        <v>0</v>
      </c>
    </row>
    <row r="107" spans="1:6" ht="52.5" thickBot="1">
      <c r="A107" s="270" t="s">
        <v>439</v>
      </c>
      <c r="B107" s="278" t="s">
        <v>410</v>
      </c>
      <c r="C107" s="272">
        <v>0</v>
      </c>
      <c r="D107" s="273">
        <v>0</v>
      </c>
      <c r="E107" s="272">
        <v>0</v>
      </c>
      <c r="F107" s="213">
        <f t="shared" si="8"/>
        <v>0</v>
      </c>
    </row>
    <row r="108" spans="1:6" ht="39.75" thickBot="1">
      <c r="A108" s="123" t="s">
        <v>141</v>
      </c>
      <c r="B108" s="214" t="s">
        <v>94</v>
      </c>
      <c r="C108" s="127">
        <v>3.8</v>
      </c>
      <c r="D108" s="143">
        <v>3</v>
      </c>
      <c r="E108" s="127">
        <f t="shared" si="7"/>
        <v>78.94736842105263</v>
      </c>
      <c r="F108" s="128">
        <f t="shared" si="8"/>
        <v>-0.79999999999999982</v>
      </c>
    </row>
    <row r="109" spans="1:6" ht="65.25" thickBot="1">
      <c r="A109" s="228" t="s">
        <v>286</v>
      </c>
      <c r="B109" s="229" t="s">
        <v>287</v>
      </c>
      <c r="C109" s="139">
        <v>0</v>
      </c>
      <c r="D109" s="152">
        <v>0</v>
      </c>
      <c r="E109" s="139">
        <v>0</v>
      </c>
      <c r="F109" s="182">
        <f t="shared" si="8"/>
        <v>0</v>
      </c>
    </row>
    <row r="110" spans="1:6" ht="65.25" thickBot="1">
      <c r="A110" s="123" t="s">
        <v>291</v>
      </c>
      <c r="B110" s="214" t="s">
        <v>95</v>
      </c>
      <c r="C110" s="127">
        <f>SUM(C111:C112)</f>
        <v>115</v>
      </c>
      <c r="D110" s="127">
        <f>SUM(D111:D112)</f>
        <v>32.26</v>
      </c>
      <c r="E110" s="127">
        <f t="shared" si="7"/>
        <v>28.052173913043479</v>
      </c>
      <c r="F110" s="128">
        <f t="shared" si="8"/>
        <v>-82.740000000000009</v>
      </c>
    </row>
    <row r="111" spans="1:6" ht="64.5">
      <c r="A111" s="207" t="s">
        <v>288</v>
      </c>
      <c r="B111" s="208" t="s">
        <v>95</v>
      </c>
      <c r="C111" s="129">
        <v>115</v>
      </c>
      <c r="D111" s="153">
        <v>32.26</v>
      </c>
      <c r="E111" s="129">
        <f t="shared" si="7"/>
        <v>28.052173913043479</v>
      </c>
      <c r="F111" s="227">
        <f t="shared" si="8"/>
        <v>-82.740000000000009</v>
      </c>
    </row>
    <row r="112" spans="1:6" ht="65.25" thickBot="1">
      <c r="A112" s="225" t="s">
        <v>327</v>
      </c>
      <c r="B112" s="226" t="s">
        <v>95</v>
      </c>
      <c r="C112" s="135">
        <v>0</v>
      </c>
      <c r="D112" s="138">
        <v>0</v>
      </c>
      <c r="E112" s="135">
        <v>0</v>
      </c>
      <c r="F112" s="213">
        <f t="shared" si="8"/>
        <v>0</v>
      </c>
    </row>
    <row r="113" spans="1:6" ht="52.5" thickBot="1">
      <c r="A113" s="123" t="s">
        <v>96</v>
      </c>
      <c r="B113" s="214" t="s">
        <v>97</v>
      </c>
      <c r="C113" s="127">
        <v>57.84</v>
      </c>
      <c r="D113" s="143">
        <v>21.72</v>
      </c>
      <c r="E113" s="127">
        <f t="shared" si="7"/>
        <v>37.551867219917007</v>
      </c>
      <c r="F113" s="128">
        <f t="shared" si="8"/>
        <v>-36.120000000000005</v>
      </c>
    </row>
    <row r="114" spans="1:6" ht="39.75" thickBot="1">
      <c r="A114" s="123" t="s">
        <v>98</v>
      </c>
      <c r="B114" s="214" t="s">
        <v>99</v>
      </c>
      <c r="C114" s="127">
        <f>SUM(C116:C126)</f>
        <v>2377</v>
      </c>
      <c r="D114" s="127">
        <f>SUM(D116:D126)</f>
        <v>658.18</v>
      </c>
      <c r="E114" s="127">
        <f t="shared" si="7"/>
        <v>27.689524610854019</v>
      </c>
      <c r="F114" s="128">
        <f t="shared" si="8"/>
        <v>-1718.8200000000002</v>
      </c>
    </row>
    <row r="115" spans="1:6">
      <c r="A115" s="207"/>
      <c r="B115" s="208" t="s">
        <v>100</v>
      </c>
      <c r="C115" s="129"/>
      <c r="D115" s="147"/>
      <c r="E115" s="129"/>
      <c r="F115" s="219">
        <f t="shared" si="8"/>
        <v>0</v>
      </c>
    </row>
    <row r="116" spans="1:6">
      <c r="A116" s="209" t="s">
        <v>142</v>
      </c>
      <c r="B116" s="210"/>
      <c r="C116" s="131">
        <v>62</v>
      </c>
      <c r="D116" s="144">
        <v>85.12</v>
      </c>
      <c r="E116" s="131">
        <f t="shared" si="7"/>
        <v>137.29032258064515</v>
      </c>
      <c r="F116" s="175">
        <f t="shared" si="8"/>
        <v>23.120000000000005</v>
      </c>
    </row>
    <row r="117" spans="1:6">
      <c r="A117" s="209" t="s">
        <v>149</v>
      </c>
      <c r="B117" s="210"/>
      <c r="C117" s="131">
        <v>6</v>
      </c>
      <c r="D117" s="144">
        <v>0</v>
      </c>
      <c r="E117" s="131">
        <f t="shared" si="7"/>
        <v>0</v>
      </c>
      <c r="F117" s="175">
        <f t="shared" si="8"/>
        <v>-6</v>
      </c>
    </row>
    <row r="118" spans="1:6">
      <c r="A118" s="209" t="s">
        <v>101</v>
      </c>
      <c r="B118" s="210"/>
      <c r="C118" s="131">
        <v>123</v>
      </c>
      <c r="D118" s="145">
        <v>46.11</v>
      </c>
      <c r="E118" s="131">
        <f t="shared" si="7"/>
        <v>37.487804878048777</v>
      </c>
      <c r="F118" s="175">
        <f t="shared" si="8"/>
        <v>-76.89</v>
      </c>
    </row>
    <row r="119" spans="1:6">
      <c r="A119" s="209" t="s">
        <v>275</v>
      </c>
      <c r="B119" s="210"/>
      <c r="C119" s="131">
        <v>40</v>
      </c>
      <c r="D119" s="145">
        <v>80</v>
      </c>
      <c r="E119" s="131">
        <f t="shared" si="7"/>
        <v>200</v>
      </c>
      <c r="F119" s="175">
        <f t="shared" si="8"/>
        <v>40</v>
      </c>
    </row>
    <row r="120" spans="1:6">
      <c r="A120" s="209" t="s">
        <v>376</v>
      </c>
      <c r="B120" s="210"/>
      <c r="C120" s="131">
        <v>0</v>
      </c>
      <c r="D120" s="145">
        <v>0.5</v>
      </c>
      <c r="E120" s="131">
        <v>0</v>
      </c>
      <c r="F120" s="175">
        <f t="shared" si="8"/>
        <v>0.5</v>
      </c>
    </row>
    <row r="121" spans="1:6">
      <c r="A121" s="209" t="s">
        <v>135</v>
      </c>
      <c r="B121" s="210"/>
      <c r="C121" s="131">
        <v>31</v>
      </c>
      <c r="D121" s="145">
        <v>0</v>
      </c>
      <c r="E121" s="131">
        <f t="shared" si="7"/>
        <v>0</v>
      </c>
      <c r="F121" s="175">
        <f t="shared" si="8"/>
        <v>-31</v>
      </c>
    </row>
    <row r="122" spans="1:6">
      <c r="A122" s="209" t="s">
        <v>103</v>
      </c>
      <c r="B122" s="210"/>
      <c r="C122" s="131">
        <v>185</v>
      </c>
      <c r="D122" s="145">
        <v>73</v>
      </c>
      <c r="E122" s="131">
        <f t="shared" si="7"/>
        <v>39.45945945945946</v>
      </c>
      <c r="F122" s="175">
        <f t="shared" si="8"/>
        <v>-112</v>
      </c>
    </row>
    <row r="123" spans="1:6">
      <c r="A123" s="209" t="s">
        <v>104</v>
      </c>
      <c r="B123" s="210"/>
      <c r="C123" s="131">
        <v>1400</v>
      </c>
      <c r="D123" s="144">
        <v>273.24</v>
      </c>
      <c r="E123" s="131">
        <f t="shared" si="7"/>
        <v>19.517142857142858</v>
      </c>
      <c r="F123" s="175">
        <f t="shared" si="8"/>
        <v>-1126.76</v>
      </c>
    </row>
    <row r="124" spans="1:6">
      <c r="A124" s="209" t="s">
        <v>102</v>
      </c>
      <c r="B124" s="210"/>
      <c r="C124" s="131">
        <v>530</v>
      </c>
      <c r="D124" s="145">
        <v>79.8</v>
      </c>
      <c r="E124" s="131">
        <f t="shared" si="7"/>
        <v>15.056603773584905</v>
      </c>
      <c r="F124" s="175">
        <f t="shared" si="8"/>
        <v>-450.2</v>
      </c>
    </row>
    <row r="125" spans="1:6">
      <c r="A125" s="209" t="s">
        <v>440</v>
      </c>
      <c r="B125" s="226"/>
      <c r="C125" s="135">
        <v>0</v>
      </c>
      <c r="D125" s="138">
        <v>1.18</v>
      </c>
      <c r="E125" s="135"/>
      <c r="F125" s="175">
        <f t="shared" si="8"/>
        <v>1.18</v>
      </c>
    </row>
    <row r="126" spans="1:6" ht="15.75" thickBot="1">
      <c r="A126" s="225" t="s">
        <v>328</v>
      </c>
      <c r="B126" s="226"/>
      <c r="C126" s="135">
        <v>0</v>
      </c>
      <c r="D126" s="138">
        <v>19.23</v>
      </c>
      <c r="E126" s="135">
        <v>0</v>
      </c>
      <c r="F126" s="213">
        <f t="shared" si="8"/>
        <v>19.23</v>
      </c>
    </row>
    <row r="127" spans="1:6" ht="15.75" thickBot="1">
      <c r="A127" s="230" t="s">
        <v>105</v>
      </c>
      <c r="B127" s="214" t="s">
        <v>106</v>
      </c>
      <c r="C127" s="155">
        <f>SUM(C132+C128)</f>
        <v>0</v>
      </c>
      <c r="D127" s="114">
        <f>D128+D132</f>
        <v>3.44</v>
      </c>
      <c r="E127" s="127">
        <v>0</v>
      </c>
      <c r="F127" s="128">
        <f t="shared" si="8"/>
        <v>3.44</v>
      </c>
    </row>
    <row r="128" spans="1:6">
      <c r="A128" s="279" t="s">
        <v>107</v>
      </c>
      <c r="B128" s="208" t="s">
        <v>108</v>
      </c>
      <c r="C128" s="280">
        <f>SUM(C129:C131)</f>
        <v>0</v>
      </c>
      <c r="D128" s="281">
        <f>SUM(D129:D131)</f>
        <v>3.38</v>
      </c>
      <c r="E128" s="129">
        <v>0</v>
      </c>
      <c r="F128" s="219">
        <f t="shared" si="8"/>
        <v>3.38</v>
      </c>
    </row>
    <row r="129" spans="1:6">
      <c r="A129" s="282" t="s">
        <v>109</v>
      </c>
      <c r="B129" s="210" t="s">
        <v>108</v>
      </c>
      <c r="C129" s="156">
        <v>0</v>
      </c>
      <c r="D129" s="106">
        <v>3.35</v>
      </c>
      <c r="E129" s="131">
        <v>0</v>
      </c>
      <c r="F129" s="175">
        <f t="shared" si="8"/>
        <v>3.35</v>
      </c>
    </row>
    <row r="130" spans="1:6">
      <c r="A130" s="282" t="s">
        <v>289</v>
      </c>
      <c r="B130" s="210" t="s">
        <v>108</v>
      </c>
      <c r="C130" s="156">
        <v>0</v>
      </c>
      <c r="D130" s="106">
        <v>0</v>
      </c>
      <c r="E130" s="131">
        <v>0</v>
      </c>
      <c r="F130" s="175">
        <f t="shared" si="8"/>
        <v>0</v>
      </c>
    </row>
    <row r="131" spans="1:6">
      <c r="A131" s="283" t="s">
        <v>296</v>
      </c>
      <c r="B131" s="226" t="s">
        <v>108</v>
      </c>
      <c r="C131" s="157">
        <v>0</v>
      </c>
      <c r="D131" s="116">
        <v>0.03</v>
      </c>
      <c r="E131" s="135">
        <v>0</v>
      </c>
      <c r="F131" s="179">
        <f t="shared" si="8"/>
        <v>0.03</v>
      </c>
    </row>
    <row r="132" spans="1:6" ht="26.25">
      <c r="A132" s="282" t="s">
        <v>329</v>
      </c>
      <c r="B132" s="210" t="s">
        <v>297</v>
      </c>
      <c r="C132" s="156">
        <v>0</v>
      </c>
      <c r="D132" s="106">
        <f>SUM(D133)</f>
        <v>0.06</v>
      </c>
      <c r="E132" s="131"/>
      <c r="F132" s="175">
        <f t="shared" si="8"/>
        <v>0.06</v>
      </c>
    </row>
    <row r="133" spans="1:6" ht="27" thickBot="1">
      <c r="A133" s="284" t="s">
        <v>441</v>
      </c>
      <c r="B133" s="285" t="s">
        <v>297</v>
      </c>
      <c r="C133" s="286"/>
      <c r="D133" s="287">
        <v>0.06</v>
      </c>
      <c r="E133" s="243"/>
      <c r="F133" s="213">
        <f t="shared" ref="F133:F189" si="11">D133-C133</f>
        <v>0.06</v>
      </c>
    </row>
    <row r="134" spans="1:6" ht="15.75" thickBot="1">
      <c r="A134" s="177" t="s">
        <v>110</v>
      </c>
      <c r="B134" s="288" t="s">
        <v>111</v>
      </c>
      <c r="C134" s="289">
        <f>SUM(C135+C179+C181+C185)</f>
        <v>1291813.8299999998</v>
      </c>
      <c r="D134" s="290">
        <f>SUM(D135+D181+D185)</f>
        <v>239981.35</v>
      </c>
      <c r="E134" s="142">
        <f t="shared" si="7"/>
        <v>18.577084749123642</v>
      </c>
      <c r="F134" s="128">
        <f t="shared" si="11"/>
        <v>-1051832.4799999997</v>
      </c>
    </row>
    <row r="135" spans="1:6" ht="27" thickBot="1">
      <c r="A135" s="203" t="s">
        <v>112</v>
      </c>
      <c r="B135" s="291" t="s">
        <v>113</v>
      </c>
      <c r="C135" s="292">
        <f>SUM(C136+C139+C158+C175)</f>
        <v>1291813.8299999998</v>
      </c>
      <c r="D135" s="292">
        <f>SUM(D136+D139+D158+D175)</f>
        <v>246892.57</v>
      </c>
      <c r="E135" s="205">
        <f t="shared" si="7"/>
        <v>19.112085988427609</v>
      </c>
      <c r="F135" s="128">
        <f t="shared" si="11"/>
        <v>-1044921.2599999998</v>
      </c>
    </row>
    <row r="136" spans="1:6" ht="39" thickBot="1">
      <c r="A136" s="293" t="s">
        <v>330</v>
      </c>
      <c r="B136" s="124" t="s">
        <v>331</v>
      </c>
      <c r="C136" s="158">
        <f>SUM(C137+C138)</f>
        <v>34965</v>
      </c>
      <c r="D136" s="158">
        <f>SUM(D137+D138)</f>
        <v>0</v>
      </c>
      <c r="E136" s="127">
        <f t="shared" si="7"/>
        <v>0</v>
      </c>
      <c r="F136" s="128">
        <f t="shared" si="11"/>
        <v>-34965</v>
      </c>
    </row>
    <row r="137" spans="1:6" ht="51.75">
      <c r="A137" s="294" t="s">
        <v>332</v>
      </c>
      <c r="B137" s="295" t="s">
        <v>333</v>
      </c>
      <c r="C137" s="159">
        <v>21652</v>
      </c>
      <c r="D137" s="117">
        <v>0</v>
      </c>
      <c r="E137" s="129">
        <f t="shared" si="7"/>
        <v>0</v>
      </c>
      <c r="F137" s="227">
        <f t="shared" si="11"/>
        <v>-21652</v>
      </c>
    </row>
    <row r="138" spans="1:6" ht="65.25" thickBot="1">
      <c r="A138" s="296" t="s">
        <v>332</v>
      </c>
      <c r="B138" s="297" t="s">
        <v>334</v>
      </c>
      <c r="C138" s="160">
        <v>13313</v>
      </c>
      <c r="D138" s="118">
        <v>0</v>
      </c>
      <c r="E138" s="135">
        <f t="shared" ref="E138:E189" si="12">SUM(D138*100/C138)</f>
        <v>0</v>
      </c>
      <c r="F138" s="213">
        <f t="shared" si="11"/>
        <v>-13313</v>
      </c>
    </row>
    <row r="139" spans="1:6" ht="39" thickBot="1">
      <c r="A139" s="293" t="s">
        <v>335</v>
      </c>
      <c r="B139" s="124" t="s">
        <v>336</v>
      </c>
      <c r="C139" s="127">
        <f>SUM(C140+C144+C145+C146+C147+C149+C150)</f>
        <v>693466.88</v>
      </c>
      <c r="D139" s="127">
        <f>SUM(D140+D144+D145+D146+D147+D149+D150)</f>
        <v>20827.099999999999</v>
      </c>
      <c r="E139" s="127">
        <f t="shared" si="12"/>
        <v>3.0033301662510539</v>
      </c>
      <c r="F139" s="128">
        <f t="shared" si="11"/>
        <v>-672639.78</v>
      </c>
    </row>
    <row r="140" spans="1:6" ht="39.75" thickBot="1">
      <c r="A140" s="298" t="s">
        <v>392</v>
      </c>
      <c r="B140" s="299" t="s">
        <v>393</v>
      </c>
      <c r="C140" s="127">
        <f>SUM(C141:C143)</f>
        <v>99813.4</v>
      </c>
      <c r="D140" s="127">
        <f>SUM(D141:D143)</f>
        <v>0</v>
      </c>
      <c r="E140" s="127">
        <f t="shared" si="12"/>
        <v>0</v>
      </c>
      <c r="F140" s="128">
        <f t="shared" si="11"/>
        <v>-99813.4</v>
      </c>
    </row>
    <row r="141" spans="1:6" ht="51">
      <c r="A141" s="300" t="s">
        <v>392</v>
      </c>
      <c r="B141" s="181" t="s">
        <v>394</v>
      </c>
      <c r="C141" s="129">
        <v>27372.5</v>
      </c>
      <c r="D141" s="162"/>
      <c r="E141" s="129">
        <f t="shared" si="12"/>
        <v>0</v>
      </c>
      <c r="F141" s="219">
        <f t="shared" si="11"/>
        <v>-27372.5</v>
      </c>
    </row>
    <row r="142" spans="1:6" ht="38.25">
      <c r="A142" s="301" t="s">
        <v>392</v>
      </c>
      <c r="B142" s="302" t="s">
        <v>442</v>
      </c>
      <c r="C142" s="131">
        <v>29660.400000000001</v>
      </c>
      <c r="D142" s="163"/>
      <c r="E142" s="131">
        <f t="shared" si="12"/>
        <v>0</v>
      </c>
      <c r="F142" s="175">
        <f t="shared" si="11"/>
        <v>-29660.400000000001</v>
      </c>
    </row>
    <row r="143" spans="1:6" ht="38.25">
      <c r="A143" s="301" t="s">
        <v>392</v>
      </c>
      <c r="B143" s="302" t="s">
        <v>443</v>
      </c>
      <c r="C143" s="131">
        <v>42780.5</v>
      </c>
      <c r="D143" s="163"/>
      <c r="E143" s="131">
        <f t="shared" si="12"/>
        <v>0</v>
      </c>
      <c r="F143" s="175">
        <f t="shared" si="11"/>
        <v>-42780.5</v>
      </c>
    </row>
    <row r="144" spans="1:6" ht="63.75">
      <c r="A144" s="303" t="s">
        <v>444</v>
      </c>
      <c r="B144" s="302" t="s">
        <v>445</v>
      </c>
      <c r="C144" s="131">
        <v>1151.49</v>
      </c>
      <c r="D144" s="163"/>
      <c r="E144" s="131">
        <f t="shared" si="12"/>
        <v>0</v>
      </c>
      <c r="F144" s="175">
        <f t="shared" si="11"/>
        <v>-1151.49</v>
      </c>
    </row>
    <row r="145" spans="1:6" ht="51.75">
      <c r="A145" s="301" t="s">
        <v>446</v>
      </c>
      <c r="B145" s="304" t="s">
        <v>447</v>
      </c>
      <c r="C145" s="131">
        <v>1593.42</v>
      </c>
      <c r="D145" s="163"/>
      <c r="E145" s="131">
        <f t="shared" si="12"/>
        <v>0</v>
      </c>
      <c r="F145" s="175">
        <f t="shared" si="11"/>
        <v>-1593.42</v>
      </c>
    </row>
    <row r="146" spans="1:6" ht="39">
      <c r="A146" s="303" t="s">
        <v>448</v>
      </c>
      <c r="B146" s="304" t="s">
        <v>449</v>
      </c>
      <c r="C146" s="131">
        <v>1952.3</v>
      </c>
      <c r="D146" s="163"/>
      <c r="E146" s="131">
        <f t="shared" si="12"/>
        <v>0</v>
      </c>
      <c r="F146" s="175">
        <f t="shared" si="11"/>
        <v>-1952.3</v>
      </c>
    </row>
    <row r="147" spans="1:6" ht="51.75">
      <c r="A147" s="305" t="s">
        <v>395</v>
      </c>
      <c r="B147" s="210" t="s">
        <v>396</v>
      </c>
      <c r="C147" s="131">
        <v>201485.1</v>
      </c>
      <c r="D147" s="163"/>
      <c r="E147" s="131">
        <f t="shared" si="12"/>
        <v>0</v>
      </c>
      <c r="F147" s="175">
        <f t="shared" si="11"/>
        <v>-201485.1</v>
      </c>
    </row>
    <row r="148" spans="1:6" ht="77.25">
      <c r="A148" s="294" t="s">
        <v>450</v>
      </c>
      <c r="B148" s="306" t="s">
        <v>451</v>
      </c>
      <c r="C148" s="139"/>
      <c r="D148" s="205"/>
      <c r="E148" s="139"/>
      <c r="F148" s="176">
        <f t="shared" si="11"/>
        <v>0</v>
      </c>
    </row>
    <row r="149" spans="1:6" ht="52.5" thickBot="1">
      <c r="A149" s="307" t="s">
        <v>452</v>
      </c>
      <c r="B149" s="226" t="s">
        <v>453</v>
      </c>
      <c r="C149" s="135">
        <v>15069.2</v>
      </c>
      <c r="D149" s="180"/>
      <c r="E149" s="135">
        <f t="shared" si="12"/>
        <v>0</v>
      </c>
      <c r="F149" s="213">
        <f t="shared" si="11"/>
        <v>-15069.2</v>
      </c>
    </row>
    <row r="150" spans="1:6" ht="15.75" thickBot="1">
      <c r="A150" s="293" t="s">
        <v>337</v>
      </c>
      <c r="B150" s="308" t="s">
        <v>114</v>
      </c>
      <c r="C150" s="127">
        <f>SUM(C151:C157)</f>
        <v>372401.97</v>
      </c>
      <c r="D150" s="127">
        <f>SUM(D151:D157)</f>
        <v>20827.099999999999</v>
      </c>
      <c r="E150" s="127">
        <f t="shared" si="12"/>
        <v>5.59263958780884</v>
      </c>
      <c r="F150" s="128">
        <f t="shared" si="11"/>
        <v>-351574.87</v>
      </c>
    </row>
    <row r="151" spans="1:6" ht="115.5">
      <c r="A151" s="300" t="s">
        <v>397</v>
      </c>
      <c r="B151" s="306" t="s">
        <v>398</v>
      </c>
      <c r="C151" s="129">
        <v>600</v>
      </c>
      <c r="D151" s="129">
        <v>0</v>
      </c>
      <c r="E151" s="129">
        <f t="shared" si="12"/>
        <v>0</v>
      </c>
      <c r="F151" s="219">
        <f t="shared" si="11"/>
        <v>-600</v>
      </c>
    </row>
    <row r="152" spans="1:6" ht="39">
      <c r="A152" s="301" t="s">
        <v>397</v>
      </c>
      <c r="B152" s="309" t="s">
        <v>454</v>
      </c>
      <c r="C152" s="131">
        <v>142.80000000000001</v>
      </c>
      <c r="D152" s="131">
        <v>142.80000000000001</v>
      </c>
      <c r="E152" s="131">
        <f t="shared" si="12"/>
        <v>100</v>
      </c>
      <c r="F152" s="175">
        <f t="shared" si="11"/>
        <v>0</v>
      </c>
    </row>
    <row r="153" spans="1:6" ht="77.25">
      <c r="A153" s="301" t="s">
        <v>397</v>
      </c>
      <c r="B153" s="310" t="s">
        <v>455</v>
      </c>
      <c r="C153" s="131">
        <v>0</v>
      </c>
      <c r="D153" s="131">
        <v>192.9</v>
      </c>
      <c r="E153" s="131"/>
      <c r="F153" s="175">
        <f t="shared" si="11"/>
        <v>192.9</v>
      </c>
    </row>
    <row r="154" spans="1:6" ht="39">
      <c r="A154" s="311" t="s">
        <v>338</v>
      </c>
      <c r="B154" s="309" t="s">
        <v>339</v>
      </c>
      <c r="C154" s="164">
        <v>39967</v>
      </c>
      <c r="D154" s="106">
        <v>17986.099999999999</v>
      </c>
      <c r="E154" s="131">
        <f t="shared" si="12"/>
        <v>45.002376960992812</v>
      </c>
      <c r="F154" s="175">
        <f t="shared" si="11"/>
        <v>-21980.9</v>
      </c>
    </row>
    <row r="155" spans="1:6" ht="64.5">
      <c r="A155" s="311" t="s">
        <v>338</v>
      </c>
      <c r="B155" s="309" t="s">
        <v>340</v>
      </c>
      <c r="C155" s="164">
        <v>12702.6</v>
      </c>
      <c r="D155" s="106">
        <v>2505.3000000000002</v>
      </c>
      <c r="E155" s="131">
        <f t="shared" si="12"/>
        <v>19.722733928487084</v>
      </c>
      <c r="F155" s="175">
        <f t="shared" si="11"/>
        <v>-10197.299999999999</v>
      </c>
    </row>
    <row r="156" spans="1:6" ht="51.75">
      <c r="A156" s="311" t="s">
        <v>338</v>
      </c>
      <c r="B156" s="309" t="s">
        <v>456</v>
      </c>
      <c r="C156" s="164">
        <v>339.57</v>
      </c>
      <c r="D156" s="106"/>
      <c r="E156" s="131">
        <f t="shared" si="12"/>
        <v>0</v>
      </c>
      <c r="F156" s="175">
        <f t="shared" si="11"/>
        <v>-339.57</v>
      </c>
    </row>
    <row r="157" spans="1:6" ht="52.5" thickBot="1">
      <c r="A157" s="296" t="s">
        <v>341</v>
      </c>
      <c r="B157" s="297" t="s">
        <v>342</v>
      </c>
      <c r="C157" s="165">
        <v>318650</v>
      </c>
      <c r="D157" s="116">
        <v>0</v>
      </c>
      <c r="E157" s="135">
        <f t="shared" si="12"/>
        <v>0</v>
      </c>
      <c r="F157" s="213">
        <f t="shared" si="11"/>
        <v>-318650</v>
      </c>
    </row>
    <row r="158" spans="1:6" ht="39.75" thickBot="1">
      <c r="A158" s="293" t="s">
        <v>343</v>
      </c>
      <c r="B158" s="214" t="s">
        <v>344</v>
      </c>
      <c r="C158" s="155">
        <f>SUM(C159+C160+C169+C170+C172+C171)</f>
        <v>545472.89999999991</v>
      </c>
      <c r="D158" s="155">
        <f>SUM(D159+D160+D169+D170+D172+D171)</f>
        <v>209297.42</v>
      </c>
      <c r="E158" s="127">
        <f t="shared" si="12"/>
        <v>38.369902519446896</v>
      </c>
      <c r="F158" s="128">
        <f t="shared" si="11"/>
        <v>-336175.47999999986</v>
      </c>
    </row>
    <row r="159" spans="1:6" ht="51.75" thickBot="1">
      <c r="A159" s="312" t="s">
        <v>345</v>
      </c>
      <c r="B159" s="125" t="s">
        <v>346</v>
      </c>
      <c r="C159" s="166">
        <v>15971</v>
      </c>
      <c r="D159" s="167">
        <v>9814.8700000000008</v>
      </c>
      <c r="E159" s="139">
        <f t="shared" si="12"/>
        <v>61.454323461273567</v>
      </c>
      <c r="F159" s="182">
        <f t="shared" si="11"/>
        <v>-6156.1299999999992</v>
      </c>
    </row>
    <row r="160" spans="1:6" ht="41.25" thickBot="1">
      <c r="A160" s="293" t="s">
        <v>347</v>
      </c>
      <c r="B160" s="308" t="s">
        <v>115</v>
      </c>
      <c r="C160" s="168">
        <f>SUM(C161:C168)</f>
        <v>80933.399999999994</v>
      </c>
      <c r="D160" s="168">
        <f>SUM(D161:D168)</f>
        <v>41568.230000000003</v>
      </c>
      <c r="E160" s="127">
        <f t="shared" si="12"/>
        <v>51.361032651538189</v>
      </c>
      <c r="F160" s="182">
        <f t="shared" si="11"/>
        <v>-39365.169999999991</v>
      </c>
    </row>
    <row r="161" spans="1:6" ht="64.5">
      <c r="A161" s="294" t="s">
        <v>347</v>
      </c>
      <c r="B161" s="306" t="s">
        <v>348</v>
      </c>
      <c r="C161" s="120">
        <v>296</v>
      </c>
      <c r="D161" s="115">
        <v>98.67</v>
      </c>
      <c r="E161" s="129">
        <f t="shared" si="12"/>
        <v>33.33445945945946</v>
      </c>
      <c r="F161" s="219">
        <f t="shared" si="11"/>
        <v>-197.32999999999998</v>
      </c>
    </row>
    <row r="162" spans="1:6" ht="51.75">
      <c r="A162" s="311" t="s">
        <v>347</v>
      </c>
      <c r="B162" s="309" t="s">
        <v>349</v>
      </c>
      <c r="C162" s="108">
        <v>78012</v>
      </c>
      <c r="D162" s="107">
        <v>41344.120000000003</v>
      </c>
      <c r="E162" s="131">
        <f t="shared" si="12"/>
        <v>52.997128646874849</v>
      </c>
      <c r="F162" s="175">
        <f t="shared" si="11"/>
        <v>-36667.879999999997</v>
      </c>
    </row>
    <row r="163" spans="1:6" ht="64.5">
      <c r="A163" s="311" t="s">
        <v>347</v>
      </c>
      <c r="B163" s="309" t="s">
        <v>350</v>
      </c>
      <c r="C163" s="108">
        <v>0.1</v>
      </c>
      <c r="D163" s="106">
        <v>0.1</v>
      </c>
      <c r="E163" s="131">
        <f t="shared" si="12"/>
        <v>100</v>
      </c>
      <c r="F163" s="175">
        <f t="shared" si="11"/>
        <v>0</v>
      </c>
    </row>
    <row r="164" spans="1:6" ht="39">
      <c r="A164" s="311" t="s">
        <v>347</v>
      </c>
      <c r="B164" s="309" t="s">
        <v>351</v>
      </c>
      <c r="C164" s="108">
        <v>106.4</v>
      </c>
      <c r="D164" s="106">
        <v>106.4</v>
      </c>
      <c r="E164" s="131">
        <f t="shared" si="12"/>
        <v>100</v>
      </c>
      <c r="F164" s="175">
        <f t="shared" si="11"/>
        <v>0</v>
      </c>
    </row>
    <row r="165" spans="1:6" ht="77.25">
      <c r="A165" s="311" t="s">
        <v>347</v>
      </c>
      <c r="B165" s="313" t="s">
        <v>352</v>
      </c>
      <c r="C165" s="108">
        <v>16</v>
      </c>
      <c r="D165" s="106">
        <v>0</v>
      </c>
      <c r="E165" s="131">
        <f t="shared" si="12"/>
        <v>0</v>
      </c>
      <c r="F165" s="175">
        <f t="shared" si="11"/>
        <v>-16</v>
      </c>
    </row>
    <row r="166" spans="1:6" ht="102.75">
      <c r="A166" s="311" t="s">
        <v>347</v>
      </c>
      <c r="B166" s="309" t="s">
        <v>353</v>
      </c>
      <c r="C166" s="108">
        <v>0.2</v>
      </c>
      <c r="D166" s="106">
        <v>0.14000000000000001</v>
      </c>
      <c r="E166" s="131">
        <f t="shared" si="12"/>
        <v>70</v>
      </c>
      <c r="F166" s="175">
        <f t="shared" si="11"/>
        <v>-0.06</v>
      </c>
    </row>
    <row r="167" spans="1:6" ht="51.75">
      <c r="A167" s="311" t="s">
        <v>347</v>
      </c>
      <c r="B167" s="309" t="s">
        <v>354</v>
      </c>
      <c r="C167" s="108">
        <v>954.3</v>
      </c>
      <c r="D167" s="106">
        <v>18.8</v>
      </c>
      <c r="E167" s="131">
        <f t="shared" si="12"/>
        <v>1.9700303887666353</v>
      </c>
      <c r="F167" s="175">
        <f t="shared" si="11"/>
        <v>-935.5</v>
      </c>
    </row>
    <row r="168" spans="1:6" ht="102.75">
      <c r="A168" s="311" t="s">
        <v>355</v>
      </c>
      <c r="B168" s="309" t="s">
        <v>356</v>
      </c>
      <c r="C168" s="108">
        <v>1548.4</v>
      </c>
      <c r="D168" s="106">
        <v>0</v>
      </c>
      <c r="E168" s="131">
        <f t="shared" si="12"/>
        <v>0</v>
      </c>
      <c r="F168" s="175">
        <f t="shared" si="11"/>
        <v>-1548.4</v>
      </c>
    </row>
    <row r="169" spans="1:6" ht="90">
      <c r="A169" s="301" t="s">
        <v>357</v>
      </c>
      <c r="B169" s="309" t="s">
        <v>358</v>
      </c>
      <c r="C169" s="108">
        <v>13.8</v>
      </c>
      <c r="D169" s="106">
        <v>0</v>
      </c>
      <c r="E169" s="131">
        <f t="shared" si="12"/>
        <v>0</v>
      </c>
      <c r="F169" s="175">
        <f t="shared" si="11"/>
        <v>-13.8</v>
      </c>
    </row>
    <row r="170" spans="1:6" ht="51.75">
      <c r="A170" s="301" t="s">
        <v>359</v>
      </c>
      <c r="B170" s="309" t="s">
        <v>360</v>
      </c>
      <c r="C170" s="108">
        <v>15289</v>
      </c>
      <c r="D170" s="106">
        <v>8839.4699999999993</v>
      </c>
      <c r="E170" s="131">
        <f t="shared" si="12"/>
        <v>57.815880698541427</v>
      </c>
      <c r="F170" s="175">
        <f t="shared" si="11"/>
        <v>-6449.5300000000007</v>
      </c>
    </row>
    <row r="171" spans="1:6" ht="52.5" thickBot="1">
      <c r="A171" s="307" t="s">
        <v>399</v>
      </c>
      <c r="B171" s="297" t="s">
        <v>400</v>
      </c>
      <c r="C171" s="121">
        <v>125.7</v>
      </c>
      <c r="D171" s="116">
        <v>37.85</v>
      </c>
      <c r="E171" s="135">
        <f t="shared" si="12"/>
        <v>30.111376292760539</v>
      </c>
      <c r="F171" s="179">
        <f t="shared" si="11"/>
        <v>-87.85</v>
      </c>
    </row>
    <row r="172" spans="1:6" ht="15.75" thickBot="1">
      <c r="A172" s="293" t="s">
        <v>361</v>
      </c>
      <c r="B172" s="274" t="s">
        <v>116</v>
      </c>
      <c r="C172" s="119">
        <f>SUM(C173:C174)</f>
        <v>433140</v>
      </c>
      <c r="D172" s="119">
        <f t="shared" ref="D172" si="13">SUM(D173:D174)</f>
        <v>149037</v>
      </c>
      <c r="E172" s="127">
        <f t="shared" si="12"/>
        <v>34.408505333148632</v>
      </c>
      <c r="F172" s="128">
        <f t="shared" si="11"/>
        <v>-284103</v>
      </c>
    </row>
    <row r="173" spans="1:6" ht="102.75">
      <c r="A173" s="294" t="s">
        <v>362</v>
      </c>
      <c r="B173" s="314" t="s">
        <v>363</v>
      </c>
      <c r="C173" s="120">
        <v>252318</v>
      </c>
      <c r="D173" s="117">
        <v>85575</v>
      </c>
      <c r="E173" s="129">
        <f t="shared" si="12"/>
        <v>33.915535158014883</v>
      </c>
      <c r="F173" s="227">
        <f t="shared" si="11"/>
        <v>-166743</v>
      </c>
    </row>
    <row r="174" spans="1:6" ht="65.25" thickBot="1">
      <c r="A174" s="296" t="s">
        <v>362</v>
      </c>
      <c r="B174" s="297" t="s">
        <v>364</v>
      </c>
      <c r="C174" s="121">
        <v>180822</v>
      </c>
      <c r="D174" s="118">
        <v>63462</v>
      </c>
      <c r="E174" s="135">
        <f t="shared" si="12"/>
        <v>35.096393138003116</v>
      </c>
      <c r="F174" s="213">
        <f t="shared" si="11"/>
        <v>-117360</v>
      </c>
    </row>
    <row r="175" spans="1:6" ht="15.75" thickBot="1">
      <c r="A175" s="298" t="s">
        <v>401</v>
      </c>
      <c r="B175" s="315" t="s">
        <v>402</v>
      </c>
      <c r="C175" s="119">
        <f>SUM(C176:C178)</f>
        <v>17909.05</v>
      </c>
      <c r="D175" s="119">
        <f>SUM(D176:D178)</f>
        <v>16768.05</v>
      </c>
      <c r="E175" s="127">
        <f t="shared" si="12"/>
        <v>93.628919456922617</v>
      </c>
      <c r="F175" s="128">
        <f t="shared" si="11"/>
        <v>-1141</v>
      </c>
    </row>
    <row r="176" spans="1:6" ht="39">
      <c r="A176" s="300" t="s">
        <v>405</v>
      </c>
      <c r="B176" s="316" t="s">
        <v>457</v>
      </c>
      <c r="C176" s="120">
        <v>16171.75</v>
      </c>
      <c r="D176" s="120">
        <v>16171.75</v>
      </c>
      <c r="E176" s="129">
        <f t="shared" si="12"/>
        <v>100</v>
      </c>
      <c r="F176" s="227">
        <f t="shared" si="11"/>
        <v>0</v>
      </c>
    </row>
    <row r="177" spans="1:6" ht="115.5">
      <c r="A177" s="301" t="s">
        <v>403</v>
      </c>
      <c r="B177" s="304" t="s">
        <v>404</v>
      </c>
      <c r="C177" s="108">
        <v>1737.3</v>
      </c>
      <c r="D177" s="107">
        <v>596.29999999999995</v>
      </c>
      <c r="E177" s="131">
        <f t="shared" si="12"/>
        <v>34.323375352558564</v>
      </c>
      <c r="F177" s="179">
        <f t="shared" si="11"/>
        <v>-1141</v>
      </c>
    </row>
    <row r="178" spans="1:6" ht="90.75" thickBot="1">
      <c r="A178" s="307" t="s">
        <v>405</v>
      </c>
      <c r="B178" s="297" t="s">
        <v>406</v>
      </c>
      <c r="C178" s="121">
        <v>0</v>
      </c>
      <c r="D178" s="118">
        <v>0</v>
      </c>
      <c r="E178" s="135">
        <v>0</v>
      </c>
      <c r="F178" s="263">
        <f t="shared" si="11"/>
        <v>0</v>
      </c>
    </row>
    <row r="179" spans="1:6" ht="27" thickBot="1">
      <c r="A179" s="317" t="s">
        <v>407</v>
      </c>
      <c r="B179" s="274" t="s">
        <v>408</v>
      </c>
      <c r="C179" s="119">
        <f>SUM(C180)</f>
        <v>0</v>
      </c>
      <c r="D179" s="119">
        <f>SUM(D180)</f>
        <v>0</v>
      </c>
      <c r="E179" s="127">
        <v>0</v>
      </c>
      <c r="F179" s="128">
        <f t="shared" si="11"/>
        <v>0</v>
      </c>
    </row>
    <row r="180" spans="1:6" ht="27" thickBot="1">
      <c r="A180" s="318" t="s">
        <v>409</v>
      </c>
      <c r="B180" s="319" t="s">
        <v>408</v>
      </c>
      <c r="C180" s="184"/>
      <c r="D180" s="167"/>
      <c r="E180" s="139">
        <v>0</v>
      </c>
      <c r="F180" s="182">
        <f t="shared" si="11"/>
        <v>0</v>
      </c>
    </row>
    <row r="181" spans="1:6" ht="27" thickBot="1">
      <c r="A181" s="293" t="s">
        <v>377</v>
      </c>
      <c r="B181" s="274" t="s">
        <v>130</v>
      </c>
      <c r="C181" s="114">
        <f>SUM(C182:C184)</f>
        <v>0</v>
      </c>
      <c r="D181" s="114">
        <f t="shared" ref="D181" si="14">SUM(D182:D184)</f>
        <v>0</v>
      </c>
      <c r="E181" s="127">
        <v>0</v>
      </c>
      <c r="F181" s="128">
        <f t="shared" si="11"/>
        <v>0</v>
      </c>
    </row>
    <row r="182" spans="1:6" ht="39">
      <c r="A182" s="294" t="s">
        <v>378</v>
      </c>
      <c r="B182" s="306" t="s">
        <v>131</v>
      </c>
      <c r="C182" s="120">
        <v>0</v>
      </c>
      <c r="D182" s="169">
        <v>0</v>
      </c>
      <c r="E182" s="129">
        <v>0</v>
      </c>
      <c r="F182" s="219">
        <f t="shared" si="11"/>
        <v>0</v>
      </c>
    </row>
    <row r="183" spans="1:6" ht="39">
      <c r="A183" s="311" t="s">
        <v>379</v>
      </c>
      <c r="B183" s="309" t="s">
        <v>131</v>
      </c>
      <c r="C183" s="108">
        <v>0</v>
      </c>
      <c r="D183" s="106">
        <v>0</v>
      </c>
      <c r="E183" s="131">
        <v>0</v>
      </c>
      <c r="F183" s="175">
        <f t="shared" si="11"/>
        <v>0</v>
      </c>
    </row>
    <row r="184" spans="1:6" ht="39.75" thickBot="1">
      <c r="A184" s="296" t="s">
        <v>380</v>
      </c>
      <c r="B184" s="297" t="s">
        <v>131</v>
      </c>
      <c r="C184" s="121">
        <v>0</v>
      </c>
      <c r="D184" s="116">
        <v>0</v>
      </c>
      <c r="E184" s="135">
        <v>0</v>
      </c>
      <c r="F184" s="213">
        <f t="shared" si="11"/>
        <v>0</v>
      </c>
    </row>
    <row r="185" spans="1:6" ht="52.5" thickBot="1">
      <c r="A185" s="293" t="s">
        <v>381</v>
      </c>
      <c r="B185" s="274" t="s">
        <v>132</v>
      </c>
      <c r="C185" s="119">
        <f>SUM(C186:C188)</f>
        <v>0</v>
      </c>
      <c r="D185" s="119">
        <f>SUM(D186:D188)</f>
        <v>-6911.22</v>
      </c>
      <c r="E185" s="127">
        <v>0</v>
      </c>
      <c r="F185" s="128">
        <f t="shared" si="11"/>
        <v>-6911.22</v>
      </c>
    </row>
    <row r="186" spans="1:6">
      <c r="A186" s="294" t="s">
        <v>382</v>
      </c>
      <c r="B186" s="306"/>
      <c r="C186" s="122"/>
      <c r="D186" s="115">
        <v>-2062.75</v>
      </c>
      <c r="E186" s="129">
        <v>0</v>
      </c>
      <c r="F186" s="219">
        <f t="shared" si="11"/>
        <v>-2062.75</v>
      </c>
    </row>
    <row r="187" spans="1:6">
      <c r="A187" s="311" t="s">
        <v>383</v>
      </c>
      <c r="B187" s="309"/>
      <c r="C187" s="108" t="s">
        <v>122</v>
      </c>
      <c r="D187" s="106">
        <v>-4848.47</v>
      </c>
      <c r="E187" s="131">
        <v>0</v>
      </c>
      <c r="F187" s="175">
        <v>-4848.47</v>
      </c>
    </row>
    <row r="188" spans="1:6" ht="15.75" thickBot="1">
      <c r="A188" s="296" t="s">
        <v>384</v>
      </c>
      <c r="B188" s="297"/>
      <c r="C188" s="121"/>
      <c r="D188" s="116"/>
      <c r="E188" s="135">
        <v>0</v>
      </c>
      <c r="F188" s="213">
        <f t="shared" si="11"/>
        <v>0</v>
      </c>
    </row>
    <row r="189" spans="1:6" ht="15.75" thickBot="1">
      <c r="A189" s="293"/>
      <c r="B189" s="274" t="s">
        <v>117</v>
      </c>
      <c r="C189" s="119">
        <f>SUM(C134+C4)</f>
        <v>1862397.6400000001</v>
      </c>
      <c r="D189" s="119">
        <f>SUM(D134+D4)</f>
        <v>414564.37999999995</v>
      </c>
      <c r="E189" s="127">
        <f t="shared" si="12"/>
        <v>22.259713559344927</v>
      </c>
      <c r="F189" s="128">
        <f t="shared" si="11"/>
        <v>-1447833.2600000002</v>
      </c>
    </row>
  </sheetData>
  <mergeCells count="1">
    <mergeCell ref="A1:F1"/>
  </mergeCells>
  <pageMargins left="0.70866141732283472" right="0" top="0.24" bottom="0.17" header="0.22" footer="0.17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opLeftCell="A28" workbookViewId="0">
      <selection activeCell="F58" sqref="F58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4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>
      <c r="A1" s="185" t="s">
        <v>150</v>
      </c>
      <c r="B1" s="185"/>
      <c r="C1" s="185"/>
      <c r="D1" s="185"/>
      <c r="E1" s="185"/>
      <c r="F1" s="185"/>
      <c r="G1" s="185"/>
      <c r="H1" s="185"/>
    </row>
    <row r="2" spans="1:19" ht="19.5">
      <c r="A2" s="186" t="s">
        <v>411</v>
      </c>
      <c r="B2" s="186"/>
      <c r="C2" s="186"/>
      <c r="D2" s="186"/>
      <c r="E2" s="186"/>
      <c r="F2" s="186"/>
      <c r="G2" s="186"/>
      <c r="H2" s="186"/>
    </row>
    <row r="3" spans="1:19" ht="15.75">
      <c r="A3" s="2"/>
      <c r="B3" s="2"/>
      <c r="C3" s="2"/>
      <c r="D3" s="2"/>
      <c r="E3" s="2"/>
      <c r="F3" s="187"/>
      <c r="G3" s="187"/>
      <c r="H3" s="187"/>
    </row>
    <row r="4" spans="1:19" s="3" customFormat="1" ht="110.25" customHeight="1">
      <c r="A4" s="90" t="s">
        <v>151</v>
      </c>
      <c r="B4" s="90" t="s">
        <v>152</v>
      </c>
      <c r="C4" s="91" t="s">
        <v>301</v>
      </c>
      <c r="D4" s="90" t="s">
        <v>153</v>
      </c>
      <c r="E4" s="91" t="s">
        <v>272</v>
      </c>
      <c r="F4" s="91" t="s">
        <v>412</v>
      </c>
      <c r="G4" s="90" t="s">
        <v>154</v>
      </c>
      <c r="H4" s="92" t="s">
        <v>273</v>
      </c>
    </row>
    <row r="5" spans="1:19" s="3" customFormat="1" ht="15.75">
      <c r="A5" s="90">
        <v>1</v>
      </c>
      <c r="B5" s="90">
        <v>2</v>
      </c>
      <c r="C5" s="91">
        <v>3</v>
      </c>
      <c r="D5" s="90"/>
      <c r="E5" s="91">
        <v>4</v>
      </c>
      <c r="F5" s="91">
        <v>5</v>
      </c>
      <c r="G5" s="90"/>
      <c r="H5" s="92">
        <v>6</v>
      </c>
    </row>
    <row r="6" spans="1:19" ht="15.75">
      <c r="A6" s="4">
        <v>100</v>
      </c>
      <c r="B6" s="5" t="s">
        <v>155</v>
      </c>
      <c r="C6" s="95">
        <f>SUM(C7:C14)</f>
        <v>152892.62</v>
      </c>
      <c r="D6" s="95"/>
      <c r="E6" s="95">
        <f>SUM(E7:E14)</f>
        <v>147416.32000000001</v>
      </c>
      <c r="F6" s="95">
        <f>SUM(F7:F14)</f>
        <v>38525.599999999999</v>
      </c>
      <c r="G6" s="6"/>
      <c r="H6" s="7">
        <f>F6/E6*100</f>
        <v>26.133877171808383</v>
      </c>
    </row>
    <row r="7" spans="1:19" s="12" customFormat="1" ht="31.5">
      <c r="A7" s="8">
        <v>102</v>
      </c>
      <c r="B7" s="9" t="s">
        <v>156</v>
      </c>
      <c r="C7" s="96">
        <v>2352.65</v>
      </c>
      <c r="D7" s="96"/>
      <c r="E7" s="96">
        <v>2352.65</v>
      </c>
      <c r="F7" s="96">
        <v>851.68</v>
      </c>
      <c r="G7" s="10"/>
      <c r="H7" s="11">
        <f>F7/E7*100</f>
        <v>36.200879858882537</v>
      </c>
    </row>
    <row r="8" spans="1:19" ht="47.25">
      <c r="A8" s="13">
        <v>103</v>
      </c>
      <c r="B8" s="9" t="s">
        <v>157</v>
      </c>
      <c r="C8" s="97">
        <v>4210.8500000000004</v>
      </c>
      <c r="D8" s="97"/>
      <c r="E8" s="97">
        <v>4210.8500000000004</v>
      </c>
      <c r="F8" s="97">
        <v>1135.8699999999999</v>
      </c>
      <c r="G8" s="14"/>
      <c r="H8" s="11">
        <f>F8/E8*100</f>
        <v>26.974838809266533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158</v>
      </c>
      <c r="C9" s="97">
        <v>79181.87</v>
      </c>
      <c r="D9" s="97"/>
      <c r="E9" s="97">
        <v>79181.87</v>
      </c>
      <c r="F9" s="97">
        <v>23334.76</v>
      </c>
      <c r="G9" s="14"/>
      <c r="H9" s="11">
        <f t="shared" ref="H9:H59" si="0">F9/E9*100</f>
        <v>29.469826868195963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159</v>
      </c>
      <c r="C10" s="97">
        <v>13.8</v>
      </c>
      <c r="D10" s="97"/>
      <c r="E10" s="97">
        <v>13.8</v>
      </c>
      <c r="F10" s="97">
        <v>0</v>
      </c>
      <c r="G10" s="14"/>
      <c r="H10" s="11">
        <f t="shared" si="0"/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160</v>
      </c>
      <c r="C11" s="97">
        <v>20679.939999999999</v>
      </c>
      <c r="D11" s="97"/>
      <c r="E11" s="97">
        <v>20679.939999999999</v>
      </c>
      <c r="F11" s="97">
        <v>6242.37</v>
      </c>
      <c r="G11" s="14"/>
      <c r="H11" s="11">
        <f t="shared" si="0"/>
        <v>30.185629165268374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161</v>
      </c>
      <c r="C12" s="97">
        <v>0</v>
      </c>
      <c r="D12" s="97"/>
      <c r="E12" s="97">
        <v>0</v>
      </c>
      <c r="F12" s="97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162</v>
      </c>
      <c r="C13" s="97">
        <v>10000</v>
      </c>
      <c r="D13" s="97"/>
      <c r="E13" s="97">
        <v>4523.7</v>
      </c>
      <c r="F13" s="97">
        <v>0</v>
      </c>
      <c r="G13" s="60"/>
      <c r="H13" s="104">
        <v>12.84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163</v>
      </c>
      <c r="C14" s="97">
        <v>36453.51</v>
      </c>
      <c r="D14" s="97"/>
      <c r="E14" s="97">
        <v>36453.51</v>
      </c>
      <c r="F14" s="97">
        <v>6960.92</v>
      </c>
      <c r="G14" s="14"/>
      <c r="H14" s="11">
        <f t="shared" si="0"/>
        <v>19.095335401172616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1">
        <v>300</v>
      </c>
      <c r="B15" s="32" t="s">
        <v>164</v>
      </c>
      <c r="C15" s="98">
        <f>SUM(C16:C19)</f>
        <v>9748.3100000000013</v>
      </c>
      <c r="D15" s="98"/>
      <c r="E15" s="98">
        <f>SUM(E16:E19)</f>
        <v>9965.61</v>
      </c>
      <c r="F15" s="98">
        <f>SUM(F16:F19)</f>
        <v>2738.56</v>
      </c>
      <c r="G15" s="33"/>
      <c r="H15" s="93">
        <f t="shared" si="0"/>
        <v>27.480104077923979</v>
      </c>
      <c r="J15" s="110"/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165</v>
      </c>
      <c r="C16" s="97">
        <v>0</v>
      </c>
      <c r="D16" s="97"/>
      <c r="E16" s="97">
        <v>0</v>
      </c>
      <c r="F16" s="97">
        <v>0</v>
      </c>
      <c r="G16" s="60"/>
      <c r="H16" s="104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166</v>
      </c>
      <c r="C17" s="97">
        <v>6255.38</v>
      </c>
      <c r="D17" s="97"/>
      <c r="E17" s="97">
        <v>6373.68</v>
      </c>
      <c r="F17" s="97">
        <v>2009.86</v>
      </c>
      <c r="G17" s="14"/>
      <c r="H17" s="11">
        <f t="shared" si="0"/>
        <v>31.533745026421155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167</v>
      </c>
      <c r="C18" s="97">
        <v>2147.16</v>
      </c>
      <c r="D18" s="97"/>
      <c r="E18" s="97">
        <v>2246.16</v>
      </c>
      <c r="F18" s="97">
        <v>265.22000000000003</v>
      </c>
      <c r="G18" s="14"/>
      <c r="H18" s="11">
        <f t="shared" si="0"/>
        <v>11.807707376144178</v>
      </c>
      <c r="L18" s="34"/>
      <c r="M18" s="35"/>
      <c r="N18" s="36"/>
      <c r="O18" s="37"/>
      <c r="P18" s="37"/>
      <c r="Q18" s="37"/>
      <c r="R18" s="27"/>
      <c r="S18" s="17"/>
    </row>
    <row r="19" spans="1:19" ht="31.5">
      <c r="A19" s="13">
        <v>314</v>
      </c>
      <c r="B19" s="9" t="s">
        <v>168</v>
      </c>
      <c r="C19" s="97">
        <v>1345.77</v>
      </c>
      <c r="D19" s="97"/>
      <c r="E19" s="97">
        <v>1345.77</v>
      </c>
      <c r="F19" s="97">
        <v>463.48</v>
      </c>
      <c r="G19" s="14"/>
      <c r="H19" s="11">
        <f t="shared" si="0"/>
        <v>34.439763109595248</v>
      </c>
      <c r="L19" s="28"/>
      <c r="M19" s="24"/>
      <c r="N19" s="38"/>
      <c r="O19" s="30"/>
      <c r="P19" s="30"/>
      <c r="Q19" s="30"/>
      <c r="R19" s="27"/>
      <c r="S19" s="17"/>
    </row>
    <row r="20" spans="1:19" ht="15.75">
      <c r="A20" s="39">
        <v>400</v>
      </c>
      <c r="B20" s="5" t="s">
        <v>169</v>
      </c>
      <c r="C20" s="95">
        <f>SUM(C21:C26)</f>
        <v>87277.759999999995</v>
      </c>
      <c r="D20" s="95"/>
      <c r="E20" s="95">
        <f>SUM(E21:E26)</f>
        <v>87277.759999999995</v>
      </c>
      <c r="F20" s="95">
        <f>SUM(F21:F26)</f>
        <v>19917.990000000002</v>
      </c>
      <c r="G20" s="6"/>
      <c r="H20" s="7">
        <f t="shared" si="0"/>
        <v>22.821380842038113</v>
      </c>
      <c r="L20" s="28"/>
      <c r="M20" s="24"/>
      <c r="N20" s="38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170</v>
      </c>
      <c r="C21" s="97">
        <v>1011.3</v>
      </c>
      <c r="D21" s="97"/>
      <c r="E21" s="97">
        <v>1011.3</v>
      </c>
      <c r="F21" s="97">
        <v>18.059999999999999</v>
      </c>
      <c r="G21" s="14"/>
      <c r="H21" s="11">
        <f t="shared" si="0"/>
        <v>1.7858202313853457</v>
      </c>
      <c r="L21" s="28"/>
      <c r="M21" s="24"/>
      <c r="N21" s="38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171</v>
      </c>
      <c r="C22" s="97">
        <v>1627.12</v>
      </c>
      <c r="D22" s="97"/>
      <c r="E22" s="97">
        <v>1627.12</v>
      </c>
      <c r="F22" s="97">
        <v>190</v>
      </c>
      <c r="G22" s="14"/>
      <c r="H22" s="11">
        <f t="shared" si="0"/>
        <v>11.677073602438666</v>
      </c>
      <c r="L22" s="28"/>
      <c r="M22" s="24"/>
      <c r="N22" s="38"/>
      <c r="O22" s="30"/>
      <c r="P22" s="30"/>
      <c r="Q22" s="30"/>
      <c r="R22" s="27"/>
      <c r="S22" s="17"/>
    </row>
    <row r="23" spans="1:19" ht="15.75">
      <c r="A23" s="13">
        <v>408</v>
      </c>
      <c r="B23" s="40" t="s">
        <v>172</v>
      </c>
      <c r="C23" s="97">
        <v>450</v>
      </c>
      <c r="D23" s="97"/>
      <c r="E23" s="97">
        <v>450</v>
      </c>
      <c r="F23" s="97">
        <v>0</v>
      </c>
      <c r="G23" s="14"/>
      <c r="H23" s="11">
        <f t="shared" si="0"/>
        <v>0</v>
      </c>
      <c r="L23" s="41"/>
      <c r="M23" s="19"/>
      <c r="N23" s="42"/>
      <c r="O23" s="21"/>
      <c r="P23" s="20"/>
      <c r="Q23" s="21"/>
      <c r="R23" s="27"/>
      <c r="S23" s="17"/>
    </row>
    <row r="24" spans="1:19" ht="15.75">
      <c r="A24" s="13">
        <v>409</v>
      </c>
      <c r="B24" s="43" t="s">
        <v>173</v>
      </c>
      <c r="C24" s="97">
        <v>73576.72</v>
      </c>
      <c r="D24" s="97"/>
      <c r="E24" s="97">
        <v>73576.72</v>
      </c>
      <c r="F24" s="97">
        <v>19138.75</v>
      </c>
      <c r="G24" s="14"/>
      <c r="H24" s="11">
        <f t="shared" si="0"/>
        <v>26.011964110387087</v>
      </c>
      <c r="L24" s="28"/>
      <c r="M24" s="24"/>
      <c r="N24" s="38"/>
      <c r="O24" s="30"/>
      <c r="P24" s="30"/>
      <c r="Q24" s="30"/>
      <c r="R24" s="27"/>
      <c r="S24" s="17"/>
    </row>
    <row r="25" spans="1:19" ht="15.75">
      <c r="A25" s="13">
        <v>410</v>
      </c>
      <c r="B25" s="43" t="s">
        <v>174</v>
      </c>
      <c r="C25" s="97">
        <v>265.33999999999997</v>
      </c>
      <c r="D25" s="97"/>
      <c r="E25" s="97">
        <v>265.33999999999997</v>
      </c>
      <c r="F25" s="97">
        <v>252.65</v>
      </c>
      <c r="G25" s="14"/>
      <c r="H25" s="11">
        <f t="shared" si="0"/>
        <v>95.2174568478179</v>
      </c>
      <c r="L25" s="28"/>
      <c r="M25" s="24"/>
      <c r="N25" s="38"/>
      <c r="O25" s="30"/>
      <c r="P25" s="30"/>
      <c r="Q25" s="30"/>
      <c r="R25" s="27"/>
      <c r="S25" s="17"/>
    </row>
    <row r="26" spans="1:19" ht="15.75">
      <c r="A26" s="13">
        <v>412</v>
      </c>
      <c r="B26" s="40" t="s">
        <v>175</v>
      </c>
      <c r="C26" s="97">
        <v>10347.280000000001</v>
      </c>
      <c r="D26" s="97"/>
      <c r="E26" s="97">
        <v>10347.280000000001</v>
      </c>
      <c r="F26" s="97">
        <v>318.52999999999997</v>
      </c>
      <c r="G26" s="14"/>
      <c r="H26" s="11">
        <f t="shared" si="0"/>
        <v>3.0783935488360221</v>
      </c>
      <c r="L26" s="28"/>
      <c r="M26" s="44"/>
      <c r="N26" s="38"/>
      <c r="O26" s="30"/>
      <c r="P26" s="30"/>
      <c r="Q26" s="30"/>
      <c r="R26" s="27"/>
      <c r="S26" s="17"/>
    </row>
    <row r="27" spans="1:19" s="45" customFormat="1" ht="15.75">
      <c r="A27" s="4">
        <v>500</v>
      </c>
      <c r="B27" s="5" t="s">
        <v>176</v>
      </c>
      <c r="C27" s="95">
        <f>SUM(C28:C31)</f>
        <v>291625.83</v>
      </c>
      <c r="D27" s="95"/>
      <c r="E27" s="95">
        <f>SUM(E28:E31)</f>
        <v>296884.83</v>
      </c>
      <c r="F27" s="95">
        <f>SUM(F28:F31)</f>
        <v>18788.88</v>
      </c>
      <c r="G27" s="6"/>
      <c r="H27" s="7">
        <f t="shared" si="0"/>
        <v>6.3286763422705032</v>
      </c>
      <c r="J27" s="111" t="s">
        <v>122</v>
      </c>
      <c r="L27" s="28"/>
      <c r="M27" s="46"/>
      <c r="N27" s="38"/>
      <c r="O27" s="30"/>
      <c r="P27" s="27"/>
      <c r="Q27" s="30"/>
      <c r="R27" s="27"/>
      <c r="S27" s="47"/>
    </row>
    <row r="28" spans="1:19" ht="15.75">
      <c r="A28" s="13">
        <v>501</v>
      </c>
      <c r="B28" s="40" t="s">
        <v>177</v>
      </c>
      <c r="C28" s="97">
        <v>24213.48</v>
      </c>
      <c r="D28" s="97"/>
      <c r="E28" s="97">
        <v>24213.48</v>
      </c>
      <c r="F28" s="97">
        <v>1207.1600000000001</v>
      </c>
      <c r="G28" s="14"/>
      <c r="H28" s="11">
        <f t="shared" si="0"/>
        <v>4.985487422708343</v>
      </c>
      <c r="L28" s="28"/>
      <c r="M28" s="46"/>
      <c r="N28" s="38"/>
      <c r="O28" s="30"/>
      <c r="P28" s="30"/>
      <c r="Q28" s="30"/>
      <c r="R28" s="27"/>
      <c r="S28" s="17"/>
    </row>
    <row r="29" spans="1:19" ht="15.75">
      <c r="A29" s="13">
        <v>502</v>
      </c>
      <c r="B29" s="40" t="s">
        <v>178</v>
      </c>
      <c r="C29" s="97">
        <v>201833.66</v>
      </c>
      <c r="D29" s="97"/>
      <c r="E29" s="97">
        <v>207092.66</v>
      </c>
      <c r="F29" s="97">
        <v>4462.54</v>
      </c>
      <c r="G29" s="14"/>
      <c r="H29" s="11">
        <f t="shared" si="0"/>
        <v>2.1548518426485996</v>
      </c>
      <c r="J29" s="110" t="s">
        <v>122</v>
      </c>
      <c r="L29" s="28"/>
      <c r="M29" s="44"/>
      <c r="N29" s="38"/>
      <c r="O29" s="30"/>
      <c r="P29" s="27"/>
      <c r="Q29" s="30"/>
      <c r="R29" s="27"/>
      <c r="S29" s="17"/>
    </row>
    <row r="30" spans="1:19" ht="15.75">
      <c r="A30" s="13">
        <v>503</v>
      </c>
      <c r="B30" s="40" t="s">
        <v>179</v>
      </c>
      <c r="C30" s="97">
        <v>55959</v>
      </c>
      <c r="D30" s="97"/>
      <c r="E30" s="97">
        <v>55959</v>
      </c>
      <c r="F30" s="97">
        <v>10650</v>
      </c>
      <c r="G30" s="14"/>
      <c r="H30" s="11">
        <f t="shared" si="0"/>
        <v>19.03179113279365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0" t="s">
        <v>180</v>
      </c>
      <c r="C31" s="97">
        <v>9619.69</v>
      </c>
      <c r="D31" s="97"/>
      <c r="E31" s="97">
        <v>9619.69</v>
      </c>
      <c r="F31" s="97">
        <v>2469.1799999999998</v>
      </c>
      <c r="G31" s="14"/>
      <c r="H31" s="11">
        <f t="shared" si="0"/>
        <v>25.667978905765153</v>
      </c>
      <c r="L31" s="28"/>
      <c r="M31" s="44"/>
      <c r="N31" s="29"/>
      <c r="O31" s="30"/>
      <c r="P31" s="30"/>
      <c r="Q31" s="30"/>
      <c r="R31" s="27"/>
      <c r="S31" s="17"/>
    </row>
    <row r="32" spans="1:19" s="45" customFormat="1" ht="15.75">
      <c r="A32" s="4">
        <v>600</v>
      </c>
      <c r="B32" s="5" t="s">
        <v>181</v>
      </c>
      <c r="C32" s="95">
        <f>SUM(C33:C35)</f>
        <v>1729.9</v>
      </c>
      <c r="D32" s="95">
        <f>SUM(D35)</f>
        <v>0</v>
      </c>
      <c r="E32" s="95">
        <f>SUM(E33:E35)</f>
        <v>1729.9</v>
      </c>
      <c r="F32" s="95">
        <f>SUM(F33:F35)</f>
        <v>185.22</v>
      </c>
      <c r="G32" s="6"/>
      <c r="H32" s="7">
        <f t="shared" si="0"/>
        <v>10.706977281923811</v>
      </c>
      <c r="L32" s="28"/>
      <c r="M32" s="44"/>
      <c r="N32" s="29"/>
      <c r="O32" s="30"/>
      <c r="P32" s="27"/>
      <c r="Q32" s="30"/>
      <c r="R32" s="27"/>
      <c r="S32" s="47"/>
    </row>
    <row r="33" spans="1:19" s="45" customFormat="1" ht="15.75">
      <c r="A33" s="48">
        <v>602</v>
      </c>
      <c r="B33" s="40" t="s">
        <v>182</v>
      </c>
      <c r="C33" s="97">
        <v>86.78</v>
      </c>
      <c r="D33" s="97"/>
      <c r="E33" s="97">
        <v>86.78</v>
      </c>
      <c r="F33" s="97">
        <v>0</v>
      </c>
      <c r="G33" s="14"/>
      <c r="H33" s="11">
        <f t="shared" si="0"/>
        <v>0</v>
      </c>
      <c r="L33" s="28"/>
      <c r="M33" s="44"/>
      <c r="N33" s="29"/>
      <c r="O33" s="30"/>
      <c r="P33" s="27"/>
      <c r="Q33" s="30"/>
      <c r="R33" s="27"/>
      <c r="S33" s="47"/>
    </row>
    <row r="34" spans="1:19" s="45" customFormat="1" ht="31.5">
      <c r="A34" s="48">
        <v>603</v>
      </c>
      <c r="B34" s="40" t="s">
        <v>183</v>
      </c>
      <c r="C34" s="97">
        <v>1166.97</v>
      </c>
      <c r="D34" s="97"/>
      <c r="E34" s="97">
        <v>1166.97</v>
      </c>
      <c r="F34" s="97">
        <v>5.22</v>
      </c>
      <c r="G34" s="14"/>
      <c r="H34" s="11">
        <f t="shared" si="0"/>
        <v>0.4473122702383095</v>
      </c>
      <c r="L34" s="28"/>
      <c r="M34" s="44"/>
      <c r="N34" s="29"/>
      <c r="O34" s="30"/>
      <c r="P34" s="27"/>
      <c r="Q34" s="30"/>
      <c r="R34" s="27"/>
      <c r="S34" s="47"/>
    </row>
    <row r="35" spans="1:19" s="45" customFormat="1" ht="15.75">
      <c r="A35" s="48">
        <v>605</v>
      </c>
      <c r="B35" s="40" t="s">
        <v>184</v>
      </c>
      <c r="C35" s="97">
        <v>476.15</v>
      </c>
      <c r="D35" s="97"/>
      <c r="E35" s="97">
        <v>476.15</v>
      </c>
      <c r="F35" s="97">
        <v>180</v>
      </c>
      <c r="G35" s="14"/>
      <c r="H35" s="11">
        <f t="shared" si="0"/>
        <v>37.803213273128215</v>
      </c>
      <c r="L35" s="28"/>
      <c r="M35" s="44"/>
      <c r="N35" s="38"/>
      <c r="O35" s="30"/>
      <c r="P35" s="30"/>
      <c r="Q35" s="30"/>
      <c r="R35" s="27"/>
      <c r="S35" s="47"/>
    </row>
    <row r="36" spans="1:19" s="45" customFormat="1" ht="15.75">
      <c r="A36" s="4">
        <v>700</v>
      </c>
      <c r="B36" s="5" t="s">
        <v>185</v>
      </c>
      <c r="C36" s="95">
        <f>SUM(C37:C41)</f>
        <v>1240218.96</v>
      </c>
      <c r="D36" s="95"/>
      <c r="E36" s="95">
        <f>SUM(E37:E41)</f>
        <v>1240218.96</v>
      </c>
      <c r="F36" s="95">
        <f>SUM(F37:F41)</f>
        <v>305258.89</v>
      </c>
      <c r="G36" s="6"/>
      <c r="H36" s="7">
        <f t="shared" si="0"/>
        <v>24.613306185868989</v>
      </c>
      <c r="J36" s="111" t="s">
        <v>122</v>
      </c>
      <c r="L36" s="28"/>
      <c r="M36" s="44"/>
      <c r="N36" s="29"/>
      <c r="O36" s="30"/>
      <c r="P36" s="27"/>
      <c r="Q36" s="30"/>
      <c r="R36" s="27"/>
      <c r="S36" s="47"/>
    </row>
    <row r="37" spans="1:19" s="45" customFormat="1" ht="15.75">
      <c r="A37" s="49">
        <v>701</v>
      </c>
      <c r="B37" s="40" t="s">
        <v>186</v>
      </c>
      <c r="C37" s="97">
        <v>347879.63</v>
      </c>
      <c r="D37" s="97"/>
      <c r="E37" s="97">
        <v>347879.63</v>
      </c>
      <c r="F37" s="97">
        <v>115451.79</v>
      </c>
      <c r="G37" s="14"/>
      <c r="H37" s="11">
        <f t="shared" si="0"/>
        <v>33.187280899430647</v>
      </c>
      <c r="L37" s="18"/>
      <c r="M37" s="19"/>
      <c r="N37" s="20"/>
      <c r="O37" s="20"/>
      <c r="P37" s="20"/>
      <c r="Q37" s="21"/>
      <c r="R37" s="27"/>
      <c r="S37" s="47"/>
    </row>
    <row r="38" spans="1:19" s="45" customFormat="1" ht="15.75">
      <c r="A38" s="49">
        <v>702</v>
      </c>
      <c r="B38" s="40" t="s">
        <v>187</v>
      </c>
      <c r="C38" s="97">
        <v>692549.5</v>
      </c>
      <c r="D38" s="97"/>
      <c r="E38" s="97">
        <v>692549.5</v>
      </c>
      <c r="F38" s="97">
        <v>137943.85999999999</v>
      </c>
      <c r="G38" s="14"/>
      <c r="H38" s="11">
        <f t="shared" si="0"/>
        <v>19.918267214112493</v>
      </c>
      <c r="L38" s="50"/>
      <c r="M38" s="44"/>
      <c r="N38" s="29"/>
      <c r="O38" s="30"/>
      <c r="P38" s="27"/>
      <c r="Q38" s="30"/>
      <c r="R38" s="27"/>
      <c r="S38" s="47"/>
    </row>
    <row r="39" spans="1:19" s="45" customFormat="1" ht="15.75">
      <c r="A39" s="49">
        <v>703</v>
      </c>
      <c r="B39" s="40" t="s">
        <v>277</v>
      </c>
      <c r="C39" s="97">
        <v>135411.10999999999</v>
      </c>
      <c r="D39" s="97"/>
      <c r="E39" s="97">
        <v>135411.10999999999</v>
      </c>
      <c r="F39" s="97">
        <v>40489</v>
      </c>
      <c r="G39" s="14"/>
      <c r="H39" s="11">
        <f t="shared" si="0"/>
        <v>29.900796175439375</v>
      </c>
      <c r="L39" s="50"/>
      <c r="M39" s="44"/>
      <c r="N39" s="29"/>
      <c r="O39" s="30"/>
      <c r="P39" s="27"/>
      <c r="Q39" s="30"/>
      <c r="R39" s="27"/>
      <c r="S39" s="47"/>
    </row>
    <row r="40" spans="1:19" s="45" customFormat="1" ht="15.75">
      <c r="A40" s="49">
        <v>707</v>
      </c>
      <c r="B40" s="40" t="s">
        <v>188</v>
      </c>
      <c r="C40" s="97">
        <v>31516.2</v>
      </c>
      <c r="D40" s="97"/>
      <c r="E40" s="97">
        <v>31516.2</v>
      </c>
      <c r="F40" s="97">
        <v>2172.46</v>
      </c>
      <c r="G40" s="14"/>
      <c r="H40" s="11">
        <f t="shared" si="0"/>
        <v>6.8931533623977508</v>
      </c>
      <c r="L40" s="18"/>
      <c r="M40" s="19"/>
      <c r="N40" s="42"/>
      <c r="O40" s="21"/>
      <c r="P40" s="21"/>
      <c r="Q40" s="21"/>
      <c r="R40" s="27"/>
      <c r="S40" s="47"/>
    </row>
    <row r="41" spans="1:19" s="45" customFormat="1" ht="15.75">
      <c r="A41" s="49">
        <v>709</v>
      </c>
      <c r="B41" s="40" t="s">
        <v>189</v>
      </c>
      <c r="C41" s="97">
        <v>32862.519999999997</v>
      </c>
      <c r="D41" s="97"/>
      <c r="E41" s="97">
        <v>32862.519999999997</v>
      </c>
      <c r="F41" s="97">
        <v>9201.7800000000007</v>
      </c>
      <c r="G41" s="14"/>
      <c r="H41" s="11">
        <f t="shared" si="0"/>
        <v>28.000834993786238</v>
      </c>
      <c r="L41" s="51"/>
      <c r="M41" s="44"/>
      <c r="N41" s="38"/>
      <c r="O41" s="30"/>
      <c r="P41" s="27"/>
      <c r="Q41" s="30"/>
      <c r="R41" s="27"/>
      <c r="S41" s="47"/>
    </row>
    <row r="42" spans="1:19" s="45" customFormat="1" ht="15.75">
      <c r="A42" s="39">
        <v>800</v>
      </c>
      <c r="B42" s="5" t="s">
        <v>190</v>
      </c>
      <c r="C42" s="95">
        <f>SUM(C43:C44)</f>
        <v>89423.06</v>
      </c>
      <c r="D42" s="95"/>
      <c r="E42" s="95">
        <f>SUM(E43:E44)</f>
        <v>89423.06</v>
      </c>
      <c r="F42" s="95">
        <f>SUM(F43:F44)</f>
        <v>29626.23</v>
      </c>
      <c r="G42" s="6"/>
      <c r="H42" s="7">
        <f t="shared" si="0"/>
        <v>33.130414011777276</v>
      </c>
      <c r="L42" s="51"/>
      <c r="M42" s="44"/>
      <c r="N42" s="38"/>
      <c r="O42" s="30"/>
      <c r="P42" s="30"/>
      <c r="Q42" s="30"/>
      <c r="R42" s="27"/>
      <c r="S42" s="47"/>
    </row>
    <row r="43" spans="1:19" s="45" customFormat="1" ht="15.75">
      <c r="A43" s="49">
        <v>801</v>
      </c>
      <c r="B43" s="40" t="s">
        <v>191</v>
      </c>
      <c r="C43" s="97">
        <v>68018.41</v>
      </c>
      <c r="D43" s="97"/>
      <c r="E43" s="97">
        <v>68018.41</v>
      </c>
      <c r="F43" s="97">
        <v>22894.42</v>
      </c>
      <c r="G43" s="14"/>
      <c r="H43" s="11">
        <f t="shared" si="0"/>
        <v>33.659151985469812</v>
      </c>
      <c r="L43" s="51"/>
      <c r="M43" s="44"/>
      <c r="N43" s="38"/>
      <c r="O43" s="30"/>
      <c r="P43" s="30"/>
      <c r="Q43" s="30"/>
      <c r="R43" s="27"/>
      <c r="S43" s="47"/>
    </row>
    <row r="44" spans="1:19" s="45" customFormat="1" ht="15.75">
      <c r="A44" s="49">
        <v>804</v>
      </c>
      <c r="B44" s="40" t="s">
        <v>192</v>
      </c>
      <c r="C44" s="97">
        <v>21404.65</v>
      </c>
      <c r="D44" s="97"/>
      <c r="E44" s="97">
        <v>21404.65</v>
      </c>
      <c r="F44" s="97">
        <v>6731.81</v>
      </c>
      <c r="G44" s="14"/>
      <c r="H44" s="11">
        <f t="shared" si="0"/>
        <v>31.450222264788259</v>
      </c>
      <c r="L44" s="51"/>
      <c r="M44" s="44"/>
      <c r="N44" s="38"/>
      <c r="O44" s="30"/>
      <c r="P44" s="27"/>
      <c r="Q44" s="30"/>
      <c r="R44" s="27"/>
      <c r="S44" s="47"/>
    </row>
    <row r="45" spans="1:19" s="45" customFormat="1" ht="15.75">
      <c r="A45" s="52">
        <v>900</v>
      </c>
      <c r="B45" s="5" t="s">
        <v>193</v>
      </c>
      <c r="C45" s="95">
        <f>SUM(C46:C46)</f>
        <v>335.71</v>
      </c>
      <c r="D45" s="95"/>
      <c r="E45" s="95">
        <f>SUM(E46:E46)</f>
        <v>335.71</v>
      </c>
      <c r="F45" s="95">
        <f>SUM(F46:F46)</f>
        <v>0</v>
      </c>
      <c r="G45" s="6"/>
      <c r="H45" s="11">
        <f t="shared" si="0"/>
        <v>0</v>
      </c>
      <c r="L45" s="41"/>
      <c r="M45" s="19"/>
      <c r="N45" s="42"/>
      <c r="O45" s="21"/>
      <c r="P45" s="21"/>
      <c r="Q45" s="21"/>
      <c r="R45" s="27"/>
      <c r="S45" s="47"/>
    </row>
    <row r="46" spans="1:19" s="45" customFormat="1" ht="15.75">
      <c r="A46" s="49">
        <v>909</v>
      </c>
      <c r="B46" s="40" t="s">
        <v>194</v>
      </c>
      <c r="C46" s="97">
        <v>335.71</v>
      </c>
      <c r="D46" s="97"/>
      <c r="E46" s="97">
        <v>335.71</v>
      </c>
      <c r="F46" s="97">
        <v>0</v>
      </c>
      <c r="G46" s="14"/>
      <c r="H46" s="11">
        <f t="shared" si="0"/>
        <v>0</v>
      </c>
      <c r="L46" s="51"/>
      <c r="M46" s="44"/>
      <c r="N46" s="38"/>
      <c r="O46" s="30"/>
      <c r="P46" s="30"/>
      <c r="Q46" s="30"/>
      <c r="R46" s="27"/>
      <c r="S46" s="47"/>
    </row>
    <row r="47" spans="1:19" s="45" customFormat="1" ht="15.75">
      <c r="A47" s="53">
        <v>1000</v>
      </c>
      <c r="B47" s="5" t="s">
        <v>195</v>
      </c>
      <c r="C47" s="95">
        <f>SUM(C48:C51)</f>
        <v>129481.82999999999</v>
      </c>
      <c r="D47" s="95"/>
      <c r="E47" s="95">
        <f>SUM(E48:E51)</f>
        <v>129481.82999999999</v>
      </c>
      <c r="F47" s="95">
        <f>SUM(F48:F51)</f>
        <v>50489.85</v>
      </c>
      <c r="G47" s="6"/>
      <c r="H47" s="7">
        <f t="shared" si="0"/>
        <v>38.993772330835917</v>
      </c>
      <c r="L47" s="51"/>
      <c r="M47" s="44"/>
      <c r="N47" s="38"/>
      <c r="O47" s="30"/>
      <c r="P47" s="30"/>
      <c r="Q47" s="30"/>
      <c r="R47" s="27"/>
      <c r="S47" s="47"/>
    </row>
    <row r="48" spans="1:19" s="45" customFormat="1" ht="15.75">
      <c r="A48" s="54">
        <v>1001</v>
      </c>
      <c r="B48" s="40" t="s">
        <v>196</v>
      </c>
      <c r="C48" s="97">
        <v>10448.709999999999</v>
      </c>
      <c r="D48" s="97"/>
      <c r="E48" s="97">
        <v>10448.709999999999</v>
      </c>
      <c r="F48" s="97">
        <v>3343.46</v>
      </c>
      <c r="G48" s="14"/>
      <c r="H48" s="11">
        <f t="shared" si="0"/>
        <v>31.998782624840771</v>
      </c>
      <c r="L48" s="55"/>
      <c r="M48" s="19"/>
      <c r="N48" s="42"/>
      <c r="O48" s="21"/>
      <c r="P48" s="22"/>
      <c r="Q48" s="21"/>
      <c r="R48" s="27"/>
      <c r="S48" s="47"/>
    </row>
    <row r="49" spans="1:19" s="45" customFormat="1" ht="15.75">
      <c r="A49" s="54">
        <v>1002</v>
      </c>
      <c r="B49" s="40" t="s">
        <v>197</v>
      </c>
      <c r="C49" s="97">
        <v>2991.99</v>
      </c>
      <c r="D49" s="97"/>
      <c r="E49" s="97">
        <v>2991.99</v>
      </c>
      <c r="F49" s="97">
        <v>1148</v>
      </c>
      <c r="G49" s="14"/>
      <c r="H49" s="11">
        <f t="shared" si="0"/>
        <v>38.369112196230603</v>
      </c>
      <c r="L49" s="51"/>
      <c r="M49" s="44"/>
      <c r="N49" s="38"/>
      <c r="O49" s="30"/>
      <c r="P49" s="30"/>
      <c r="Q49" s="30"/>
      <c r="R49" s="27"/>
      <c r="S49" s="47"/>
    </row>
    <row r="50" spans="1:19" s="56" customFormat="1" ht="15.75">
      <c r="A50" s="54">
        <v>1003</v>
      </c>
      <c r="B50" s="40" t="s">
        <v>198</v>
      </c>
      <c r="C50" s="97">
        <v>107221.37</v>
      </c>
      <c r="D50" s="97"/>
      <c r="E50" s="97">
        <v>107221.37</v>
      </c>
      <c r="F50" s="97">
        <v>44442.78</v>
      </c>
      <c r="G50" s="14"/>
      <c r="H50" s="11">
        <f t="shared" si="0"/>
        <v>41.449554319255576</v>
      </c>
      <c r="L50" s="57"/>
      <c r="M50" s="19"/>
      <c r="N50" s="42"/>
      <c r="O50" s="21"/>
      <c r="P50" s="22"/>
      <c r="Q50" s="21"/>
      <c r="R50" s="27"/>
      <c r="S50" s="58"/>
    </row>
    <row r="51" spans="1:19" s="45" customFormat="1" ht="15.75">
      <c r="A51" s="54">
        <v>1006</v>
      </c>
      <c r="B51" s="40" t="s">
        <v>199</v>
      </c>
      <c r="C51" s="97">
        <v>8819.76</v>
      </c>
      <c r="D51" s="97"/>
      <c r="E51" s="97">
        <v>8819.76</v>
      </c>
      <c r="F51" s="97">
        <v>1555.61</v>
      </c>
      <c r="G51" s="14"/>
      <c r="H51" s="11">
        <f t="shared" si="0"/>
        <v>17.637781526934972</v>
      </c>
      <c r="L51" s="59"/>
      <c r="M51" s="44"/>
      <c r="N51" s="38"/>
      <c r="O51" s="30"/>
      <c r="P51" s="27"/>
      <c r="Q51" s="30"/>
      <c r="R51" s="27"/>
      <c r="S51" s="47"/>
    </row>
    <row r="52" spans="1:19" s="45" customFormat="1" ht="15.75">
      <c r="A52" s="53">
        <v>1100</v>
      </c>
      <c r="B52" s="5" t="s">
        <v>200</v>
      </c>
      <c r="C52" s="95">
        <f>SUM(C53:C53)</f>
        <v>21651.88</v>
      </c>
      <c r="D52" s="95"/>
      <c r="E52" s="95">
        <f>SUM(E53:E53)</f>
        <v>21651.88</v>
      </c>
      <c r="F52" s="95">
        <f>SUM(F53:F53)</f>
        <v>6093.74</v>
      </c>
      <c r="G52" s="6"/>
      <c r="H52" s="7">
        <f t="shared" si="0"/>
        <v>28.14416115367349</v>
      </c>
      <c r="L52" s="59"/>
      <c r="M52" s="44"/>
      <c r="N52" s="38"/>
      <c r="O52" s="30"/>
      <c r="P52" s="30"/>
      <c r="Q52" s="30"/>
      <c r="R52" s="27"/>
      <c r="S52" s="47"/>
    </row>
    <row r="53" spans="1:19" s="45" customFormat="1" ht="15.75">
      <c r="A53" s="54">
        <v>1101</v>
      </c>
      <c r="B53" s="40" t="s">
        <v>201</v>
      </c>
      <c r="C53" s="97">
        <v>21651.88</v>
      </c>
      <c r="D53" s="97"/>
      <c r="E53" s="97">
        <v>21651.88</v>
      </c>
      <c r="F53" s="97">
        <v>6093.74</v>
      </c>
      <c r="G53" s="14"/>
      <c r="H53" s="11">
        <f t="shared" si="0"/>
        <v>28.14416115367349</v>
      </c>
      <c r="L53" s="59"/>
      <c r="M53" s="44"/>
      <c r="N53" s="38"/>
      <c r="O53" s="30"/>
      <c r="P53" s="27"/>
      <c r="Q53" s="30"/>
      <c r="R53" s="27"/>
      <c r="S53" s="47"/>
    </row>
    <row r="54" spans="1:19" s="45" customFormat="1" ht="15.75">
      <c r="A54" s="53">
        <v>1200</v>
      </c>
      <c r="B54" s="5" t="s">
        <v>202</v>
      </c>
      <c r="C54" s="95">
        <f>SUM(C55+C56)</f>
        <v>2456.8999999999996</v>
      </c>
      <c r="D54" s="95"/>
      <c r="E54" s="95">
        <f>SUM(E55+E56)</f>
        <v>2456.8999999999996</v>
      </c>
      <c r="F54" s="95">
        <f>SUM(F55+F56)</f>
        <v>841</v>
      </c>
      <c r="G54" s="6"/>
      <c r="H54" s="7">
        <f t="shared" si="0"/>
        <v>34.230127396312433</v>
      </c>
      <c r="L54" s="59"/>
      <c r="M54" s="44"/>
      <c r="N54" s="38"/>
      <c r="O54" s="30"/>
      <c r="P54" s="30"/>
      <c r="Q54" s="30"/>
      <c r="R54" s="27"/>
      <c r="S54" s="47"/>
    </row>
    <row r="55" spans="1:19" s="45" customFormat="1" ht="15.75">
      <c r="A55" s="54">
        <v>1201</v>
      </c>
      <c r="B55" s="40" t="s">
        <v>203</v>
      </c>
      <c r="C55" s="97">
        <v>2089.64</v>
      </c>
      <c r="D55" s="97"/>
      <c r="E55" s="97">
        <v>2089.64</v>
      </c>
      <c r="F55" s="97">
        <v>700</v>
      </c>
      <c r="G55" s="14"/>
      <c r="H55" s="11">
        <f t="shared" si="0"/>
        <v>33.498593059091519</v>
      </c>
      <c r="L55" s="57"/>
      <c r="M55" s="19"/>
      <c r="N55" s="42"/>
      <c r="O55" s="21"/>
      <c r="P55" s="21"/>
      <c r="Q55" s="21"/>
      <c r="R55" s="27"/>
      <c r="S55" s="47"/>
    </row>
    <row r="56" spans="1:19" s="45" customFormat="1" ht="15.75">
      <c r="A56" s="54">
        <v>1202</v>
      </c>
      <c r="B56" s="40" t="s">
        <v>204</v>
      </c>
      <c r="C56" s="97">
        <v>367.26</v>
      </c>
      <c r="D56" s="97"/>
      <c r="E56" s="97">
        <v>367.26</v>
      </c>
      <c r="F56" s="97">
        <v>141</v>
      </c>
      <c r="G56" s="14"/>
      <c r="H56" s="11">
        <f t="shared" si="0"/>
        <v>38.39241953929097</v>
      </c>
      <c r="L56" s="59"/>
      <c r="M56" s="44"/>
      <c r="N56" s="38"/>
      <c r="O56" s="30"/>
      <c r="P56" s="27"/>
      <c r="Q56" s="30"/>
      <c r="R56" s="27"/>
      <c r="S56" s="47"/>
    </row>
    <row r="57" spans="1:19" s="45" customFormat="1" ht="31.5">
      <c r="A57" s="53">
        <v>1300</v>
      </c>
      <c r="B57" s="5" t="s">
        <v>205</v>
      </c>
      <c r="C57" s="95">
        <f>SUM(C58)</f>
        <v>158.49</v>
      </c>
      <c r="D57" s="95"/>
      <c r="E57" s="95">
        <f>SUM(E58)</f>
        <v>158.49</v>
      </c>
      <c r="F57" s="95">
        <f>SUM(F58)</f>
        <v>2.52</v>
      </c>
      <c r="G57" s="6"/>
      <c r="H57" s="7">
        <f t="shared" si="0"/>
        <v>1.5900056785917092</v>
      </c>
      <c r="L57" s="57"/>
      <c r="M57" s="19"/>
      <c r="N57" s="42"/>
      <c r="O57" s="21"/>
      <c r="P57" s="21"/>
      <c r="Q57" s="21"/>
      <c r="R57" s="27"/>
      <c r="S57" s="47"/>
    </row>
    <row r="58" spans="1:19" s="45" customFormat="1" ht="31.5">
      <c r="A58" s="54">
        <v>1301</v>
      </c>
      <c r="B58" s="40" t="s">
        <v>206</v>
      </c>
      <c r="C58" s="97">
        <v>158.49</v>
      </c>
      <c r="D58" s="97"/>
      <c r="E58" s="97">
        <v>158.49</v>
      </c>
      <c r="F58" s="97">
        <v>2.52</v>
      </c>
      <c r="G58" s="6"/>
      <c r="H58" s="11">
        <f t="shared" si="0"/>
        <v>1.5900056785917092</v>
      </c>
      <c r="L58" s="59"/>
      <c r="M58" s="44"/>
      <c r="N58" s="38"/>
      <c r="O58" s="30"/>
      <c r="P58" s="27"/>
      <c r="Q58" s="30"/>
      <c r="R58" s="27"/>
      <c r="S58" s="47"/>
    </row>
    <row r="59" spans="1:19" ht="15.75">
      <c r="A59" s="60"/>
      <c r="B59" s="61" t="s">
        <v>207</v>
      </c>
      <c r="C59" s="95">
        <f>SUM(C6+C15+C20+C27+C32+C36+C42+C45+C47+C52+C54+C57)</f>
        <v>2027001.2499999998</v>
      </c>
      <c r="D59" s="95">
        <f>SUM(D6+D15+D20+D27+D32+D36+D42+D45+D47+D52+D54+D57)</f>
        <v>0</v>
      </c>
      <c r="E59" s="95">
        <f>SUM(E6+E15+E20+E27+E32+E36+E42+E45+E47+E52+E54+E57)</f>
        <v>2027001.2499999998</v>
      </c>
      <c r="F59" s="95">
        <f>SUM(F6+F15+F20+F27+F32+F36+F42+F45+F47+F52+F54+F57)</f>
        <v>472468.47999999998</v>
      </c>
      <c r="G59" s="62"/>
      <c r="H59" s="7">
        <f t="shared" si="0"/>
        <v>23.30874142282843</v>
      </c>
      <c r="J59" s="110"/>
      <c r="L59" s="59"/>
      <c r="M59" s="44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3"/>
      <c r="G60" s="2"/>
      <c r="H60" s="2"/>
      <c r="L60" s="57"/>
      <c r="M60" s="19"/>
      <c r="N60" s="42"/>
      <c r="O60" s="21"/>
      <c r="P60" s="21"/>
      <c r="Q60" s="21"/>
      <c r="R60" s="27"/>
      <c r="S60" s="17"/>
    </row>
    <row r="61" spans="1:19">
      <c r="L61" s="65"/>
      <c r="M61" s="65"/>
      <c r="N61" s="65"/>
      <c r="O61" s="65"/>
      <c r="P61" s="65"/>
      <c r="Q61" s="65"/>
      <c r="R61" s="65"/>
      <c r="S61" s="17"/>
    </row>
    <row r="62" spans="1:19" ht="15" customHeight="1">
      <c r="A62" s="188" t="s">
        <v>416</v>
      </c>
      <c r="B62" s="188"/>
      <c r="C62" s="188"/>
      <c r="D62" s="188"/>
      <c r="E62" s="188"/>
      <c r="F62" s="188"/>
      <c r="G62" s="188"/>
      <c r="H62" s="188"/>
      <c r="L62" s="65"/>
      <c r="M62" s="65"/>
      <c r="N62" s="65"/>
      <c r="O62" s="65"/>
      <c r="P62" s="65"/>
      <c r="Q62" s="65"/>
      <c r="R62" s="65"/>
      <c r="S62" s="17"/>
    </row>
    <row r="63" spans="1:19" ht="15.75">
      <c r="A63" s="188"/>
      <c r="B63" s="188"/>
      <c r="C63" s="188"/>
      <c r="D63" s="188"/>
      <c r="E63" s="188"/>
      <c r="F63" s="188"/>
      <c r="G63" s="188"/>
      <c r="H63" s="188"/>
      <c r="L63" s="66"/>
      <c r="M63" s="66"/>
      <c r="N63" s="66"/>
      <c r="O63" s="66"/>
      <c r="P63" s="66"/>
      <c r="Q63" s="66"/>
      <c r="R63" s="66"/>
      <c r="S63" s="17"/>
    </row>
    <row r="64" spans="1:19" ht="12.75" customHeight="1">
      <c r="A64" s="188"/>
      <c r="B64" s="188"/>
      <c r="C64" s="188"/>
      <c r="D64" s="188"/>
      <c r="E64" s="188"/>
      <c r="F64" s="188"/>
      <c r="G64" s="188"/>
      <c r="H64" s="188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8"/>
      <c r="B65" s="188"/>
      <c r="C65" s="188"/>
      <c r="D65" s="188"/>
      <c r="E65" s="188"/>
      <c r="F65" s="188"/>
      <c r="G65" s="188"/>
      <c r="H65" s="188"/>
      <c r="L65" s="67"/>
      <c r="M65" s="67"/>
      <c r="N65" s="67"/>
      <c r="O65" s="67"/>
      <c r="P65" s="67"/>
      <c r="Q65" s="67"/>
      <c r="R65" s="67"/>
      <c r="S65" s="17"/>
    </row>
    <row r="66" spans="1:19" ht="12.75" hidden="1" customHeight="1">
      <c r="A66" s="188"/>
      <c r="B66" s="188"/>
      <c r="C66" s="188"/>
      <c r="D66" s="188"/>
      <c r="E66" s="188"/>
      <c r="F66" s="188"/>
      <c r="G66" s="188"/>
      <c r="H66" s="188"/>
      <c r="L66" s="67"/>
      <c r="M66" s="67"/>
      <c r="N66" s="67"/>
      <c r="O66" s="67"/>
      <c r="P66" s="67"/>
      <c r="Q66" s="67"/>
      <c r="R66" s="67"/>
      <c r="S66" s="17"/>
    </row>
    <row r="67" spans="1:19" ht="12.75" customHeight="1">
      <c r="L67" s="67"/>
      <c r="M67" s="67"/>
      <c r="N67" s="67"/>
      <c r="O67" s="67"/>
      <c r="P67" s="67"/>
      <c r="Q67" s="67"/>
      <c r="R67" s="67"/>
      <c r="S67" s="17"/>
    </row>
    <row r="68" spans="1:19" ht="12.75" customHeight="1">
      <c r="L68" s="67"/>
      <c r="M68" s="67"/>
      <c r="N68" s="67"/>
      <c r="O68" s="67"/>
      <c r="P68" s="67"/>
      <c r="Q68" s="67"/>
      <c r="R68" s="67"/>
      <c r="S68" s="17"/>
    </row>
    <row r="69" spans="1:19" ht="12.75" customHeight="1">
      <c r="L69" s="67"/>
      <c r="M69" s="67"/>
      <c r="N69" s="67"/>
      <c r="O69" s="67"/>
      <c r="P69" s="67"/>
      <c r="Q69" s="67"/>
      <c r="R69" s="67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34" right="0.15748031496062992" top="0.27559055118110237" bottom="0.47244094488188981" header="0.15748031496062992" footer="0.5511811023622047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9" workbookViewId="0">
      <selection activeCell="D24" sqref="D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>
      <c r="A2" s="189" t="s">
        <v>215</v>
      </c>
      <c r="B2" s="189"/>
      <c r="C2" s="189"/>
      <c r="D2" s="189"/>
      <c r="E2" s="189"/>
      <c r="F2" s="189"/>
      <c r="G2" s="74"/>
      <c r="H2" s="74"/>
      <c r="I2" s="74"/>
    </row>
    <row r="3" spans="1:9" ht="15.75">
      <c r="A3" s="189"/>
      <c r="B3" s="189"/>
      <c r="C3" s="189"/>
      <c r="D3" s="189"/>
      <c r="E3" s="189"/>
      <c r="F3" s="189"/>
      <c r="G3" s="74"/>
      <c r="H3" s="74"/>
      <c r="I3" s="74"/>
    </row>
    <row r="4" spans="1:9" ht="15.75">
      <c r="A4" s="190" t="s">
        <v>413</v>
      </c>
      <c r="B4" s="190"/>
      <c r="C4" s="190"/>
      <c r="D4" s="190"/>
      <c r="E4" s="190"/>
      <c r="F4" s="190"/>
    </row>
    <row r="5" spans="1:9" ht="76.5">
      <c r="A5" s="77" t="s">
        <v>216</v>
      </c>
      <c r="B5" s="77" t="s">
        <v>217</v>
      </c>
      <c r="C5" s="77" t="s">
        <v>218</v>
      </c>
      <c r="D5" s="75" t="s">
        <v>302</v>
      </c>
      <c r="E5" s="75" t="s">
        <v>414</v>
      </c>
      <c r="F5" s="75" t="s">
        <v>270</v>
      </c>
    </row>
    <row r="6" spans="1:9">
      <c r="A6" s="78">
        <v>1</v>
      </c>
      <c r="B6" s="79">
        <v>2</v>
      </c>
      <c r="C6" s="79">
        <v>3</v>
      </c>
      <c r="D6" s="109">
        <v>4</v>
      </c>
      <c r="E6" s="76"/>
      <c r="F6" s="76"/>
    </row>
    <row r="7" spans="1:9" ht="31.5">
      <c r="A7" s="80" t="s">
        <v>219</v>
      </c>
      <c r="B7" s="81" t="s">
        <v>220</v>
      </c>
      <c r="C7" s="82" t="s">
        <v>221</v>
      </c>
      <c r="D7" s="112">
        <f>SUM(D8)</f>
        <v>164603.60999999999</v>
      </c>
      <c r="E7" s="99">
        <f>SUM(E8)</f>
        <v>57903.1</v>
      </c>
      <c r="F7" s="89" t="s">
        <v>271</v>
      </c>
    </row>
    <row r="8" spans="1:9" ht="47.25">
      <c r="A8" s="80" t="s">
        <v>222</v>
      </c>
      <c r="B8" s="81" t="s">
        <v>223</v>
      </c>
      <c r="C8" s="82" t="s">
        <v>224</v>
      </c>
      <c r="D8" s="112">
        <f>SUM(D9+D14+D23)</f>
        <v>164603.60999999999</v>
      </c>
      <c r="E8" s="99">
        <f>SUM(E9+E14+E23)</f>
        <v>57903.1</v>
      </c>
      <c r="F8" s="89" t="s">
        <v>271</v>
      </c>
    </row>
    <row r="9" spans="1:9" ht="31.5">
      <c r="A9" s="83" t="s">
        <v>225</v>
      </c>
      <c r="B9" s="84" t="s">
        <v>226</v>
      </c>
      <c r="C9" s="85" t="s">
        <v>227</v>
      </c>
      <c r="D9" s="113">
        <f>SUM(D10-D12)</f>
        <v>0</v>
      </c>
      <c r="E9" s="100">
        <f>SUM(E10-E12)</f>
        <v>0</v>
      </c>
      <c r="F9" s="89" t="s">
        <v>271</v>
      </c>
    </row>
    <row r="10" spans="1:9" ht="49.5" customHeight="1">
      <c r="A10" s="83" t="s">
        <v>228</v>
      </c>
      <c r="B10" s="84" t="s">
        <v>229</v>
      </c>
      <c r="C10" s="85" t="s">
        <v>230</v>
      </c>
      <c r="D10" s="113">
        <f>SUM(D11)</f>
        <v>5000</v>
      </c>
      <c r="E10" s="100">
        <f>SUM(E11)</f>
        <v>0</v>
      </c>
      <c r="F10" s="88" t="s">
        <v>271</v>
      </c>
    </row>
    <row r="11" spans="1:9" ht="47.25">
      <c r="A11" s="83" t="s">
        <v>231</v>
      </c>
      <c r="B11" s="84" t="s">
        <v>232</v>
      </c>
      <c r="C11" s="85" t="s">
        <v>233</v>
      </c>
      <c r="D11" s="113">
        <v>5000</v>
      </c>
      <c r="E11" s="101">
        <v>0</v>
      </c>
      <c r="F11" s="88" t="s">
        <v>271</v>
      </c>
    </row>
    <row r="12" spans="1:9" ht="47.25">
      <c r="A12" s="83" t="s">
        <v>234</v>
      </c>
      <c r="B12" s="84" t="s">
        <v>235</v>
      </c>
      <c r="C12" s="85" t="s">
        <v>236</v>
      </c>
      <c r="D12" s="113">
        <f>SUM(D13)</f>
        <v>5000</v>
      </c>
      <c r="E12" s="100">
        <f>SUM(E13)</f>
        <v>0</v>
      </c>
      <c r="F12" s="88" t="s">
        <v>271</v>
      </c>
    </row>
    <row r="13" spans="1:9" ht="47.25">
      <c r="A13" s="83" t="s">
        <v>237</v>
      </c>
      <c r="B13" s="84" t="s">
        <v>238</v>
      </c>
      <c r="C13" s="86" t="s">
        <v>239</v>
      </c>
      <c r="D13" s="113">
        <v>5000</v>
      </c>
      <c r="E13" s="101">
        <v>0</v>
      </c>
      <c r="F13" s="88" t="s">
        <v>271</v>
      </c>
    </row>
    <row r="14" spans="1:9" ht="47.25">
      <c r="A14" s="83" t="s">
        <v>240</v>
      </c>
      <c r="B14" s="84" t="s">
        <v>241</v>
      </c>
      <c r="C14" s="85" t="s">
        <v>242</v>
      </c>
      <c r="D14" s="113">
        <f>SUM(D15-D17)</f>
        <v>-2211.8499999999985</v>
      </c>
      <c r="E14" s="100">
        <f>SUM(E15-E17)</f>
        <v>-1851.96</v>
      </c>
      <c r="F14" s="88">
        <f>E14/D14</f>
        <v>0.83729005131451106</v>
      </c>
    </row>
    <row r="15" spans="1:9" ht="63">
      <c r="A15" s="83" t="s">
        <v>243</v>
      </c>
      <c r="B15" s="84" t="s">
        <v>244</v>
      </c>
      <c r="C15" s="85" t="s">
        <v>245</v>
      </c>
      <c r="D15" s="113">
        <f>SUM(D16)</f>
        <v>17000</v>
      </c>
      <c r="E15" s="100">
        <f>SUM(E16)</f>
        <v>0</v>
      </c>
      <c r="F15" s="88" t="s">
        <v>271</v>
      </c>
    </row>
    <row r="16" spans="1:9" ht="63">
      <c r="A16" s="83" t="s">
        <v>246</v>
      </c>
      <c r="B16" s="84" t="s">
        <v>247</v>
      </c>
      <c r="C16" s="85" t="s">
        <v>248</v>
      </c>
      <c r="D16" s="113">
        <v>17000</v>
      </c>
      <c r="E16" s="101">
        <v>0</v>
      </c>
      <c r="F16" s="88" t="s">
        <v>271</v>
      </c>
    </row>
    <row r="17" spans="1:6" ht="78.75">
      <c r="A17" s="83" t="s">
        <v>249</v>
      </c>
      <c r="B17" s="84" t="s">
        <v>250</v>
      </c>
      <c r="C17" s="85" t="s">
        <v>251</v>
      </c>
      <c r="D17" s="113">
        <f>SUM(D18)</f>
        <v>19211.849999999999</v>
      </c>
      <c r="E17" s="100">
        <f>SUM(E18)</f>
        <v>1851.96</v>
      </c>
      <c r="F17" s="88">
        <f>E18/D18</f>
        <v>9.6396755127694633E-2</v>
      </c>
    </row>
    <row r="18" spans="1:6" ht="69" customHeight="1">
      <c r="A18" s="83" t="s">
        <v>252</v>
      </c>
      <c r="B18" s="87" t="s">
        <v>253</v>
      </c>
      <c r="C18" s="85" t="s">
        <v>254</v>
      </c>
      <c r="D18" s="113">
        <v>19211.849999999999</v>
      </c>
      <c r="E18" s="101">
        <v>1851.96</v>
      </c>
      <c r="F18" s="88">
        <f>E18/D18</f>
        <v>9.6396755127694633E-2</v>
      </c>
    </row>
    <row r="19" spans="1:6" ht="47.25">
      <c r="A19" s="83" t="s">
        <v>255</v>
      </c>
      <c r="B19" s="84" t="s">
        <v>256</v>
      </c>
      <c r="C19" s="85" t="s">
        <v>257</v>
      </c>
      <c r="D19" s="113">
        <f>SUM(D20)</f>
        <v>0</v>
      </c>
      <c r="E19" s="100">
        <f>SUM(E20)</f>
        <v>0</v>
      </c>
      <c r="F19" s="88" t="s">
        <v>271</v>
      </c>
    </row>
    <row r="20" spans="1:6" ht="127.5" customHeight="1">
      <c r="A20" s="83" t="s">
        <v>258</v>
      </c>
      <c r="B20" s="87" t="s">
        <v>259</v>
      </c>
      <c r="C20" s="85" t="s">
        <v>260</v>
      </c>
      <c r="D20" s="113">
        <v>0</v>
      </c>
      <c r="E20" s="101">
        <v>0</v>
      </c>
      <c r="F20" s="88" t="s">
        <v>271</v>
      </c>
    </row>
    <row r="21" spans="1:6" ht="51" customHeight="1">
      <c r="A21" s="83" t="s">
        <v>261</v>
      </c>
      <c r="B21" s="84" t="s">
        <v>262</v>
      </c>
      <c r="C21" s="85" t="s">
        <v>263</v>
      </c>
      <c r="D21" s="113">
        <f>SUM(D22)</f>
        <v>0</v>
      </c>
      <c r="E21" s="100">
        <f>SUM(E22)</f>
        <v>0</v>
      </c>
      <c r="F21" s="88" t="s">
        <v>271</v>
      </c>
    </row>
    <row r="22" spans="1:6" ht="67.5" customHeight="1">
      <c r="A22" s="83" t="s">
        <v>264</v>
      </c>
      <c r="B22" s="84" t="s">
        <v>265</v>
      </c>
      <c r="C22" s="85" t="s">
        <v>266</v>
      </c>
      <c r="D22" s="113">
        <v>0</v>
      </c>
      <c r="E22" s="102">
        <v>0</v>
      </c>
      <c r="F22" s="88" t="s">
        <v>271</v>
      </c>
    </row>
    <row r="23" spans="1:6" ht="34.5" customHeight="1">
      <c r="A23" s="83" t="s">
        <v>267</v>
      </c>
      <c r="B23" s="84" t="s">
        <v>268</v>
      </c>
      <c r="C23" s="85" t="s">
        <v>269</v>
      </c>
      <c r="D23" s="113">
        <v>166815.46</v>
      </c>
      <c r="E23" s="103">
        <v>59755.06</v>
      </c>
      <c r="F23" s="89" t="s">
        <v>271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topLeftCell="A13" workbookViewId="0">
      <selection activeCell="B7" sqref="B7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191" t="s">
        <v>210</v>
      </c>
      <c r="B2" s="191"/>
    </row>
    <row r="3" spans="1:2" s="1" customFormat="1" ht="19.5" customHeight="1">
      <c r="A3" s="191" t="s">
        <v>211</v>
      </c>
      <c r="B3" s="191"/>
    </row>
    <row r="4" spans="1:2" ht="15.75">
      <c r="A4" s="192" t="s">
        <v>415</v>
      </c>
      <c r="B4" s="192"/>
    </row>
    <row r="5" spans="1:2" ht="42.75">
      <c r="A5" s="68" t="s">
        <v>208</v>
      </c>
      <c r="B5" s="69" t="s">
        <v>209</v>
      </c>
    </row>
    <row r="6" spans="1:2">
      <c r="A6" s="70" t="s">
        <v>212</v>
      </c>
      <c r="B6" s="94">
        <v>8885.01</v>
      </c>
    </row>
    <row r="8" spans="1:2">
      <c r="B8" s="1" t="s">
        <v>122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7" sqref="B7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193" t="s">
        <v>214</v>
      </c>
      <c r="B2" s="193"/>
    </row>
    <row r="3" spans="1:2" ht="15.75">
      <c r="A3" s="192" t="s">
        <v>413</v>
      </c>
      <c r="B3" s="192"/>
    </row>
    <row r="4" spans="1:2" ht="38.25">
      <c r="A4" s="72" t="s">
        <v>208</v>
      </c>
      <c r="B4" s="73" t="s">
        <v>209</v>
      </c>
    </row>
    <row r="5" spans="1:2" ht="29.25" customHeight="1">
      <c r="A5" s="71" t="s">
        <v>213</v>
      </c>
      <c r="B5" s="10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2019-05-06T12:00:38Z</cp:lastPrinted>
  <dcterms:created xsi:type="dcterms:W3CDTF">2015-01-16T05:02:30Z</dcterms:created>
  <dcterms:modified xsi:type="dcterms:W3CDTF">2019-05-06T12:01:00Z</dcterms:modified>
</cp:coreProperties>
</file>