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24519"/>
</workbook>
</file>

<file path=xl/calcChain.xml><?xml version="1.0" encoding="utf-8"?>
<calcChain xmlns="http://schemas.openxmlformats.org/spreadsheetml/2006/main">
  <c r="F210" i="4"/>
  <c r="D209"/>
  <c r="F209" s="1"/>
  <c r="C209"/>
  <c r="F208"/>
  <c r="D207"/>
  <c r="F207" s="1"/>
  <c r="C207"/>
  <c r="F206"/>
  <c r="E206"/>
  <c r="D205"/>
  <c r="C205"/>
  <c r="F204"/>
  <c r="F203"/>
  <c r="E203"/>
  <c r="F202"/>
  <c r="E202"/>
  <c r="F201"/>
  <c r="F200"/>
  <c r="F199"/>
  <c r="F198"/>
  <c r="E198"/>
  <c r="F197"/>
  <c r="F196"/>
  <c r="D195"/>
  <c r="E195" s="1"/>
  <c r="F194"/>
  <c r="E194"/>
  <c r="F193"/>
  <c r="E193"/>
  <c r="F192"/>
  <c r="F191"/>
  <c r="F190"/>
  <c r="E190"/>
  <c r="C189"/>
  <c r="F188"/>
  <c r="E188"/>
  <c r="F187"/>
  <c r="E187"/>
  <c r="D186"/>
  <c r="C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D175"/>
  <c r="C175"/>
  <c r="F174"/>
  <c r="E174"/>
  <c r="D173"/>
  <c r="F172"/>
  <c r="F171"/>
  <c r="E171"/>
  <c r="F170"/>
  <c r="E170"/>
  <c r="F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D159"/>
  <c r="E159" s="1"/>
  <c r="C159"/>
  <c r="F158"/>
  <c r="E158"/>
  <c r="F157"/>
  <c r="F156"/>
  <c r="F155"/>
  <c r="D154"/>
  <c r="E154" s="1"/>
  <c r="F153"/>
  <c r="E153"/>
  <c r="F152"/>
  <c r="E152"/>
  <c r="F151"/>
  <c r="F150"/>
  <c r="E150"/>
  <c r="F149"/>
  <c r="E149"/>
  <c r="F148"/>
  <c r="E148"/>
  <c r="F147"/>
  <c r="E147"/>
  <c r="F146"/>
  <c r="E146"/>
  <c r="D145"/>
  <c r="C145"/>
  <c r="C144" s="1"/>
  <c r="F143"/>
  <c r="E143"/>
  <c r="F142"/>
  <c r="E142"/>
  <c r="D141"/>
  <c r="C141"/>
  <c r="F138"/>
  <c r="F137"/>
  <c r="F136"/>
  <c r="F135"/>
  <c r="D134"/>
  <c r="C134"/>
  <c r="C133" s="1"/>
  <c r="F133" s="1"/>
  <c r="D133"/>
  <c r="F132"/>
  <c r="F131"/>
  <c r="F130"/>
  <c r="F129"/>
  <c r="F128"/>
  <c r="E128"/>
  <c r="F127"/>
  <c r="F126"/>
  <c r="E126"/>
  <c r="F125"/>
  <c r="E125"/>
  <c r="F124"/>
  <c r="E124"/>
  <c r="F123"/>
  <c r="F122"/>
  <c r="F121"/>
  <c r="E121"/>
  <c r="F120"/>
  <c r="E120"/>
  <c r="F119"/>
  <c r="E119"/>
  <c r="F118"/>
  <c r="E118"/>
  <c r="F117"/>
  <c r="F116"/>
  <c r="D116"/>
  <c r="E116" s="1"/>
  <c r="C116"/>
  <c r="F115"/>
  <c r="E115"/>
  <c r="F114"/>
  <c r="F113"/>
  <c r="E113"/>
  <c r="D112"/>
  <c r="C112"/>
  <c r="E112" s="1"/>
  <c r="F111"/>
  <c r="F110"/>
  <c r="E110"/>
  <c r="F109"/>
  <c r="F108"/>
  <c r="D107"/>
  <c r="C107"/>
  <c r="F106"/>
  <c r="E106"/>
  <c r="F105"/>
  <c r="E105"/>
  <c r="F104"/>
  <c r="E104"/>
  <c r="F103"/>
  <c r="E103"/>
  <c r="D102"/>
  <c r="C102"/>
  <c r="F101"/>
  <c r="E101"/>
  <c r="F100"/>
  <c r="F99"/>
  <c r="E99"/>
  <c r="F98"/>
  <c r="F97"/>
  <c r="E96"/>
  <c r="D96"/>
  <c r="C96"/>
  <c r="F96" s="1"/>
  <c r="F95"/>
  <c r="F94"/>
  <c r="E94"/>
  <c r="F93"/>
  <c r="E93"/>
  <c r="D92"/>
  <c r="D87" s="1"/>
  <c r="C92"/>
  <c r="F91"/>
  <c r="E91"/>
  <c r="F90"/>
  <c r="E90"/>
  <c r="F89"/>
  <c r="E89"/>
  <c r="E88"/>
  <c r="D88"/>
  <c r="C88"/>
  <c r="F86"/>
  <c r="E86"/>
  <c r="D85"/>
  <c r="C85"/>
  <c r="F84"/>
  <c r="F83"/>
  <c r="E83"/>
  <c r="E82"/>
  <c r="D82"/>
  <c r="C82"/>
  <c r="F82" s="1"/>
  <c r="F81"/>
  <c r="F80"/>
  <c r="D79"/>
  <c r="C79"/>
  <c r="F78"/>
  <c r="D77"/>
  <c r="F77" s="1"/>
  <c r="C77"/>
  <c r="F75"/>
  <c r="E75"/>
  <c r="F74"/>
  <c r="F73"/>
  <c r="F72"/>
  <c r="F71"/>
  <c r="F70"/>
  <c r="D69"/>
  <c r="F69" s="1"/>
  <c r="C69"/>
  <c r="D68"/>
  <c r="E68" s="1"/>
  <c r="C68"/>
  <c r="C66" s="1"/>
  <c r="C62" s="1"/>
  <c r="F67"/>
  <c r="F65"/>
  <c r="E65"/>
  <c r="D64"/>
  <c r="E64" s="1"/>
  <c r="C64"/>
  <c r="C63" s="1"/>
  <c r="F61"/>
  <c r="F60"/>
  <c r="E60"/>
  <c r="F59"/>
  <c r="E59"/>
  <c r="F58"/>
  <c r="E58"/>
  <c r="D57"/>
  <c r="E57" s="1"/>
  <c r="C57"/>
  <c r="C56"/>
  <c r="F55"/>
  <c r="E55"/>
  <c r="F54"/>
  <c r="F53"/>
  <c r="E53"/>
  <c r="D52"/>
  <c r="E52" s="1"/>
  <c r="C52"/>
  <c r="F51"/>
  <c r="F50"/>
  <c r="E50"/>
  <c r="F49"/>
  <c r="E49"/>
  <c r="D48"/>
  <c r="E48" s="1"/>
  <c r="C48"/>
  <c r="F47"/>
  <c r="E47"/>
  <c r="F46"/>
  <c r="E45"/>
  <c r="C45"/>
  <c r="F45" s="1"/>
  <c r="D44"/>
  <c r="E44" s="1"/>
  <c r="C44"/>
  <c r="C43" s="1"/>
  <c r="C42" s="1"/>
  <c r="D43"/>
  <c r="F41"/>
  <c r="F40"/>
  <c r="E40"/>
  <c r="D39"/>
  <c r="C39"/>
  <c r="F39" s="1"/>
  <c r="C38"/>
  <c r="E38" s="1"/>
  <c r="F37"/>
  <c r="E37"/>
  <c r="D36"/>
  <c r="C36"/>
  <c r="F35"/>
  <c r="E35"/>
  <c r="D34"/>
  <c r="F34" s="1"/>
  <c r="C34"/>
  <c r="E34" s="1"/>
  <c r="F32"/>
  <c r="E32"/>
  <c r="D31"/>
  <c r="C31"/>
  <c r="F30"/>
  <c r="E30"/>
  <c r="E29"/>
  <c r="D29"/>
  <c r="C29"/>
  <c r="F29" s="1"/>
  <c r="F28"/>
  <c r="F27"/>
  <c r="E27"/>
  <c r="D26"/>
  <c r="C26"/>
  <c r="E26" s="1"/>
  <c r="F25"/>
  <c r="F24"/>
  <c r="F23"/>
  <c r="E23"/>
  <c r="F22"/>
  <c r="C21"/>
  <c r="E21" s="1"/>
  <c r="D20"/>
  <c r="F18"/>
  <c r="E18"/>
  <c r="F17"/>
  <c r="E17"/>
  <c r="F16"/>
  <c r="E16"/>
  <c r="F15"/>
  <c r="E15"/>
  <c r="F14"/>
  <c r="E14"/>
  <c r="D13"/>
  <c r="E13" s="1"/>
  <c r="C13"/>
  <c r="C12" s="1"/>
  <c r="D12"/>
  <c r="F11"/>
  <c r="F10"/>
  <c r="E10"/>
  <c r="F9"/>
  <c r="E9"/>
  <c r="F8"/>
  <c r="E8"/>
  <c r="F7"/>
  <c r="E7"/>
  <c r="D6"/>
  <c r="D5" s="1"/>
  <c r="E5" s="1"/>
  <c r="C6"/>
  <c r="C5" s="1"/>
  <c r="E43" l="1"/>
  <c r="E36"/>
  <c r="F38"/>
  <c r="F48"/>
  <c r="F68"/>
  <c r="E79"/>
  <c r="F88"/>
  <c r="E92"/>
  <c r="F107"/>
  <c r="D144"/>
  <c r="E144" s="1"/>
  <c r="F154"/>
  <c r="E175"/>
  <c r="F21"/>
  <c r="C33"/>
  <c r="D42"/>
  <c r="E42" s="1"/>
  <c r="F52"/>
  <c r="D56"/>
  <c r="E56" s="1"/>
  <c r="D63"/>
  <c r="D66"/>
  <c r="E66" s="1"/>
  <c r="D76"/>
  <c r="F159"/>
  <c r="E205"/>
  <c r="E12"/>
  <c r="E6"/>
  <c r="C20"/>
  <c r="F20" s="1"/>
  <c r="F26"/>
  <c r="E31"/>
  <c r="E39"/>
  <c r="F64"/>
  <c r="E85"/>
  <c r="E102"/>
  <c r="E141"/>
  <c r="E145"/>
  <c r="E186"/>
  <c r="F12"/>
  <c r="F13"/>
  <c r="D19"/>
  <c r="C76"/>
  <c r="F85"/>
  <c r="F92"/>
  <c r="F102"/>
  <c r="F112"/>
  <c r="F175"/>
  <c r="F186"/>
  <c r="F5"/>
  <c r="F6"/>
  <c r="F31"/>
  <c r="D33"/>
  <c r="F36"/>
  <c r="F42"/>
  <c r="F43"/>
  <c r="F44"/>
  <c r="F57"/>
  <c r="F79"/>
  <c r="C87"/>
  <c r="E87" s="1"/>
  <c r="F134"/>
  <c r="F141"/>
  <c r="F145"/>
  <c r="C173"/>
  <c r="F195"/>
  <c r="F205"/>
  <c r="D189"/>
  <c r="G206"/>
  <c r="G205"/>
  <c r="G204"/>
  <c r="G203"/>
  <c r="G202"/>
  <c r="G201"/>
  <c r="G199"/>
  <c r="G197"/>
  <c r="G195"/>
  <c r="G194"/>
  <c r="G190"/>
  <c r="G188"/>
  <c r="G187"/>
  <c r="G186"/>
  <c r="G184"/>
  <c r="G183"/>
  <c r="G182"/>
  <c r="G180"/>
  <c r="G179"/>
  <c r="G178"/>
  <c r="G177"/>
  <c r="G176"/>
  <c r="G175"/>
  <c r="G173"/>
  <c r="G171"/>
  <c r="G170"/>
  <c r="G168"/>
  <c r="G166"/>
  <c r="G165"/>
  <c r="G163"/>
  <c r="G162"/>
  <c r="G161"/>
  <c r="G160"/>
  <c r="G159"/>
  <c r="G155"/>
  <c r="G154"/>
  <c r="G151"/>
  <c r="G141"/>
  <c r="G134"/>
  <c r="G133"/>
  <c r="G127"/>
  <c r="G126"/>
  <c r="G125"/>
  <c r="G124"/>
  <c r="G123"/>
  <c r="G121"/>
  <c r="G119"/>
  <c r="G118"/>
  <c r="G116"/>
  <c r="G114"/>
  <c r="G113"/>
  <c r="G111"/>
  <c r="G110"/>
  <c r="G108"/>
  <c r="G107"/>
  <c r="G106"/>
  <c r="G105"/>
  <c r="G104"/>
  <c r="G103"/>
  <c r="G102"/>
  <c r="G101"/>
  <c r="G100"/>
  <c r="G99"/>
  <c r="G98"/>
  <c r="G97"/>
  <c r="G95"/>
  <c r="G94"/>
  <c r="G93"/>
  <c r="G92"/>
  <c r="G91"/>
  <c r="G90"/>
  <c r="G89"/>
  <c r="G88"/>
  <c r="G85"/>
  <c r="G82"/>
  <c r="G81"/>
  <c r="G79"/>
  <c r="G74"/>
  <c r="G70"/>
  <c r="G69"/>
  <c r="G68"/>
  <c r="G66"/>
  <c r="G64"/>
  <c r="G59"/>
  <c r="G57"/>
  <c r="G52"/>
  <c r="G50"/>
  <c r="G49"/>
  <c r="G48"/>
  <c r="G47"/>
  <c r="G45"/>
  <c r="G44"/>
  <c r="G41"/>
  <c r="G40"/>
  <c r="G39"/>
  <c r="G38"/>
  <c r="G37"/>
  <c r="G36"/>
  <c r="G35"/>
  <c r="G34"/>
  <c r="G32"/>
  <c r="G31"/>
  <c r="G30"/>
  <c r="G28"/>
  <c r="G27"/>
  <c r="G26"/>
  <c r="G25"/>
  <c r="G23"/>
  <c r="G21"/>
  <c r="G20"/>
  <c r="G18"/>
  <c r="G17"/>
  <c r="G16"/>
  <c r="G15"/>
  <c r="G13"/>
  <c r="G10"/>
  <c r="G9"/>
  <c r="G8"/>
  <c r="G7"/>
  <c r="F63" l="1"/>
  <c r="E63"/>
  <c r="D62"/>
  <c r="C4"/>
  <c r="F144"/>
  <c r="E20"/>
  <c r="C19"/>
  <c r="F56"/>
  <c r="F66"/>
  <c r="E189"/>
  <c r="F189"/>
  <c r="D140"/>
  <c r="E76"/>
  <c r="C140"/>
  <c r="C139" s="1"/>
  <c r="C212" s="1"/>
  <c r="E173"/>
  <c r="E33"/>
  <c r="F33"/>
  <c r="F19"/>
  <c r="E19"/>
  <c r="D4"/>
  <c r="F76"/>
  <c r="F173"/>
  <c r="F87"/>
  <c r="G12"/>
  <c r="G29"/>
  <c r="G33"/>
  <c r="G156"/>
  <c r="G174"/>
  <c r="G42"/>
  <c r="G43"/>
  <c r="G87"/>
  <c r="G6"/>
  <c r="G51"/>
  <c r="G56"/>
  <c r="G63"/>
  <c r="G84"/>
  <c r="G86"/>
  <c r="G131"/>
  <c r="G132"/>
  <c r="G142"/>
  <c r="G185"/>
  <c r="G200"/>
  <c r="E36" i="14"/>
  <c r="C36"/>
  <c r="E42"/>
  <c r="E45"/>
  <c r="E47"/>
  <c r="E52"/>
  <c r="E54"/>
  <c r="E57"/>
  <c r="E17" i="15"/>
  <c r="F45" i="14"/>
  <c r="E62" i="4" l="1"/>
  <c r="F62"/>
  <c r="E4"/>
  <c r="F4"/>
  <c r="E140"/>
  <c r="F140"/>
  <c r="D139"/>
  <c r="G140"/>
  <c r="G78"/>
  <c r="G138"/>
  <c r="G67"/>
  <c r="G19"/>
  <c r="G75"/>
  <c r="G62"/>
  <c r="G55"/>
  <c r="G172"/>
  <c r="G5"/>
  <c r="C27" i="14"/>
  <c r="E139" i="4" l="1"/>
  <c r="D212"/>
  <c r="F139"/>
  <c r="G139"/>
  <c r="G61"/>
  <c r="G4"/>
  <c r="G65"/>
  <c r="G137"/>
  <c r="F36" i="14"/>
  <c r="E212" i="4" l="1"/>
  <c r="F212"/>
  <c r="G207"/>
  <c r="D12" i="15"/>
  <c r="E6" i="14" l="1"/>
  <c r="E15" i="15" l="1"/>
  <c r="E14" s="1"/>
  <c r="H10" i="14"/>
  <c r="E20" l="1"/>
  <c r="C20"/>
  <c r="D10" i="15" l="1"/>
  <c r="D9" l="1"/>
  <c r="H39" i="14"/>
  <c r="F32"/>
  <c r="F57"/>
  <c r="C52" l="1"/>
  <c r="D15" i="15"/>
  <c r="F52" i="14"/>
  <c r="H58" l="1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H57"/>
  <c r="E32"/>
  <c r="E27"/>
  <c r="E15"/>
  <c r="F17" i="15"/>
  <c r="F18"/>
  <c r="E19"/>
  <c r="E21"/>
  <c r="E12"/>
  <c r="E10"/>
  <c r="D21"/>
  <c r="D19"/>
  <c r="D17"/>
  <c r="D14" s="1"/>
  <c r="D8" s="1"/>
  <c r="C57" i="14"/>
  <c r="F54"/>
  <c r="C54"/>
  <c r="F47"/>
  <c r="C47"/>
  <c r="C45"/>
  <c r="F42"/>
  <c r="C42"/>
  <c r="D32"/>
  <c r="D59" s="1"/>
  <c r="C32"/>
  <c r="F27"/>
  <c r="F20"/>
  <c r="F15"/>
  <c r="C15"/>
  <c r="F6"/>
  <c r="C6"/>
  <c r="E59" l="1"/>
  <c r="C59"/>
  <c r="E9" i="15"/>
  <c r="E8" s="1"/>
  <c r="E7" s="1"/>
  <c r="H54" i="14"/>
  <c r="H45"/>
  <c r="H32"/>
  <c r="H52"/>
  <c r="H42"/>
  <c r="H47"/>
  <c r="H36"/>
  <c r="H27"/>
  <c r="H20"/>
  <c r="H15"/>
  <c r="H6"/>
  <c r="D7" i="15"/>
  <c r="F59" i="14"/>
  <c r="T7" i="15" s="1"/>
  <c r="H59" i="14" l="1"/>
  <c r="F14" i="15"/>
</calcChain>
</file>

<file path=xl/sharedStrings.xml><?xml version="1.0" encoding="utf-8"?>
<sst xmlns="http://schemas.openxmlformats.org/spreadsheetml/2006/main" count="564" uniqueCount="496">
  <si>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</si>
  <si>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</si>
  <si>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</si>
  <si>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</si>
  <si>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</si>
  <si>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</si>
  <si>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</si>
  <si>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</si>
  <si>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</si>
  <si>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</si>
  <si>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</si>
  <si>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</si>
  <si>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</si>
  <si>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</si>
  <si>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</si>
  <si>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</si>
  <si>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</si>
  <si>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</si>
  <si>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</si>
  <si>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</si>
  <si>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</si>
  <si>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</si>
  <si>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</si>
  <si>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</si>
  <si>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</si>
  <si>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</si>
  <si>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</si>
  <si>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</si>
  <si>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</si>
  <si>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</si>
  <si>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</si>
  <si>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</si>
  <si>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</si>
  <si>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</si>
  <si>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</si>
  <si>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</si>
  <si>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</si>
  <si>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</si>
  <si>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</si>
  <si>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</si>
  <si>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</si>
  <si>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</si>
  <si>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</si>
  <si>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</si>
  <si>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</si>
  <si>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</si>
  <si>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</si>
  <si>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</si>
  <si>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</si>
  <si>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</si>
  <si>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</si>
  <si>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</si>
  <si>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</si>
  <si>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</si>
  <si>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</si>
  <si>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</si>
  <si>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</si>
  <si>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</si>
  <si>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</si>
  <si>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</si>
  <si>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</si>
  <si>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</si>
  <si>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</si>
  <si>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</si>
  <si>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</si>
  <si>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</si>
  <si>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</si>
  <si>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</si>
  <si>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</si>
  <si>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</si>
  <si>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</si>
  <si>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</si>
  <si>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</si>
  <si>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</si>
  <si>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</si>
  <si>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</si>
  <si>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</si>
  <si>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</si>
  <si>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</si>
  <si>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</si>
  <si>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</si>
  <si>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</si>
  <si>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</si>
  <si>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</si>
  <si>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</si>
  <si>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</si>
  <si>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</si>
  <si>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</si>
  <si>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</si>
  <si>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</si>
  <si>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</si>
  <si>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</si>
  <si>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</si>
  <si>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</si>
  <si>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</si>
  <si>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</si>
  <si>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</si>
  <si>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</si>
  <si>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</si>
  <si>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</si>
  <si>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</si>
  <si>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</si>
  <si>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</si>
  <si>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</si>
  <si>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</si>
  <si>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</si>
  <si>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</si>
  <si>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</si>
  <si>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</si>
  <si>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</si>
  <si>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</si>
  <si>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</si>
  <si>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</si>
  <si>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</si>
  <si>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</si>
  <si>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</si>
  <si>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</si>
  <si>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</si>
  <si>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</si>
  <si>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</si>
  <si>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</si>
  <si>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</si>
  <si>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</si>
  <si>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</si>
  <si>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</si>
  <si>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</si>
  <si>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</si>
  <si>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</si>
  <si>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</si>
  <si>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</si>
  <si>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</si>
  <si>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</si>
  <si>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</si>
  <si>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</si>
  <si>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</si>
  <si>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</si>
  <si>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</si>
  <si>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076  1  16  35020  04 6000  140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</si>
  <si>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</si>
  <si>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</si>
  <si>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</si>
  <si>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</si>
  <si>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</si>
  <si>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</si>
  <si>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</si>
  <si>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</si>
  <si>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</si>
  <si>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</si>
  <si>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</si>
  <si>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</si>
  <si>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</si>
  <si>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</si>
  <si>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</si>
  <si>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</si>
  <si>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</si>
  <si>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</si>
  <si>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</si>
  <si>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</si>
  <si>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</si>
  <si>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</si>
  <si>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</si>
  <si>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</si>
  <si>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</si>
  <si>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</si>
  <si>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</si>
  <si>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</si>
  <si>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</si>
  <si>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</si>
  <si>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</si>
  <si>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</si>
  <si>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</si>
  <si>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</si>
  <si>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</si>
  <si>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</si>
  <si>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</si>
  <si>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</si>
  <si>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</si>
  <si>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</si>
  <si>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</si>
  <si>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</si>
  <si>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</si>
  <si>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</si>
  <si>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</si>
  <si>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</si>
  <si>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</si>
  <si>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</si>
  <si>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</si>
  <si>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</si>
  <si>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</si>
  <si>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</si>
  <si>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</si>
  <si>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</si>
  <si>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</si>
  <si>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</si>
  <si>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</si>
  <si>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</si>
  <si>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</si>
  <si>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</si>
  <si>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</si>
  <si>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</si>
  <si>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</si>
  <si>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</si>
  <si>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</si>
  <si>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</si>
  <si>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</si>
  <si>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</si>
  <si>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</si>
  <si>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</si>
  <si>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</si>
  <si>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</si>
  <si>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</si>
  <si>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</si>
  <si>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</si>
  <si>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</si>
  <si>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</si>
  <si>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</si>
  <si>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</si>
  <si>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</si>
  <si>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</si>
  <si>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</si>
  <si>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</si>
  <si>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</si>
  <si>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</si>
  <si>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</si>
  <si>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</si>
  <si>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</si>
  <si>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</si>
  <si>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</si>
  <si>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</si>
  <si>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</si>
  <si>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</si>
  <si>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</si>
  <si>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</si>
  <si>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</si>
  <si>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</si>
  <si>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</si>
  <si>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</si>
  <si>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</si>
  <si>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</si>
  <si>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</si>
  <si>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</si>
  <si>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</si>
  <si>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</si>
  <si>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</si>
  <si>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</si>
  <si>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</si>
  <si>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</si>
  <si>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</si>
  <si>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</si>
  <si>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</si>
  <si>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</si>
  <si>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</si>
  <si>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</si>
  <si>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</si>
  <si>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</si>
  <si>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</si>
  <si>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</si>
  <si>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</si>
  <si>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</si>
  <si>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</si>
  <si>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</si>
  <si>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</si>
  <si>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</si>
  <si>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</si>
  <si>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</si>
  <si>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</si>
  <si>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</si>
  <si>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</si>
  <si>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</si>
  <si>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</si>
  <si>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</si>
  <si>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</si>
  <si>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</si>
  <si>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</si>
  <si>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</si>
  <si>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</si>
  <si>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</si>
  <si>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</si>
  <si>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902  1  17  01040  04  0000  180</t>
  </si>
  <si>
    <t>188  1  16  28000  01  6000  140</t>
  </si>
  <si>
    <t>000  1  16 43000  01  6000  140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</si>
  <si>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</si>
  <si>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</si>
  <si>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000  1  11  05074  00  0000  120</t>
  </si>
  <si>
    <t>Прочие неналоговые доходы бюджетов городских округов</t>
  </si>
  <si>
    <t>100  1  03  02230  01  0000  110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</si>
  <si>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</si>
  <si>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</si>
  <si>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Объем средств по решению о бюджете на 2019 год, тыс. руб.</t>
  </si>
  <si>
    <t>Объем средств по решению о бюджете на 2019 год  в тысячах рублей</t>
  </si>
  <si>
    <t>000 1  03  02000  01  0000  110</t>
  </si>
  <si>
    <t>182  1  03  02100  01  0000  110</t>
  </si>
  <si>
    <t xml:space="preserve">Акцизы на пиво, производимое на территории Российской Федерации
</t>
  </si>
  <si>
    <t>000  1  03  02240  01  0000  110</t>
  </si>
  <si>
    <t>000  1  03  02250  01  0000  110</t>
  </si>
  <si>
    <t>000  1  03  02260  01  0000  110</t>
  </si>
  <si>
    <t>182  1  05  01 000  00  0000  110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</si>
  <si>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</si>
  <si>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</si>
  <si>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</si>
  <si>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</si>
  <si>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</si>
  <si>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</si>
  <si>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>00  1  13  02000  00  0000  130</t>
  </si>
  <si>
    <t xml:space="preserve">Доходы от компенсации затрат государства 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</si>
  <si>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</si>
  <si>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</si>
  <si>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141  1  16  25084  04  6000  140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</si>
  <si>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</si>
  <si>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>000  1  16  28000  01  6000  140</t>
  </si>
  <si>
    <t>321  1  16 4 3000  01  6000  140</t>
  </si>
  <si>
    <t>906  1  16  90040  04  0000  140</t>
  </si>
  <si>
    <t>000  1  17  05040  04  0000  180</t>
  </si>
  <si>
    <t>000  2  02  10000  00  0000  150</t>
  </si>
  <si>
    <t xml:space="preserve">Дотации бюджетам бюджетной системы Российской Федерации
</t>
  </si>
  <si>
    <t>919  2  02  15001  04  0000  150</t>
  </si>
  <si>
    <t xml:space="preserve"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 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</si>
  <si>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</si>
  <si>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 000  2  02  20000  00  0000  150</t>
  </si>
  <si>
    <t>000  2  02  29999  04  0000  150</t>
  </si>
  <si>
    <t xml:space="preserve">Субсидии на осуществление мероприятий по организации питания в муниципальных общеобразовательных учреждениях </t>
  </si>
  <si>
    <t xml:space="preserve"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</si>
  <si>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</si>
  <si>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000  2  02  30000  00  0000  150</t>
  </si>
  <si>
    <t xml:space="preserve">Субвенции бюджетам бюджетной системы Российской Федерации
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</si>
  <si>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</si>
  <si>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</si>
  <si>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</si>
  <si>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</si>
  <si>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</si>
  <si>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</si>
  <si>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</si>
  <si>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</si>
  <si>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</si>
  <si>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906  2  02  30024  04  0000  150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</si>
  <si>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</si>
  <si>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901  2  02  35120  04  0000  150</t>
  </si>
  <si>
    <t>901  2  02  35250  04  0000  150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</si>
  <si>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</si>
  <si>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</si>
  <si>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</si>
  <si>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</si>
  <si>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</si>
  <si>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</si>
  <si>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</si>
  <si>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</si>
  <si>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</si>
  <si>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</si>
  <si>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</si>
  <si>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</si>
  <si>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размещение отходов производства</t>
  </si>
  <si>
    <t>Плата за размещение твердых коммунальных отходов</t>
  </si>
  <si>
    <t>004 1  16  33040  04  0000  140</t>
  </si>
  <si>
    <t>081  1  16  90040  04  6000  140</t>
  </si>
  <si>
    <t>000  2  18  04010  04  0000  150</t>
  </si>
  <si>
    <t>901  2  18  04010  04  0000  150</t>
  </si>
  <si>
    <t>000  2  19  00000  04  0000  150</t>
  </si>
  <si>
    <t>901  2  19  60010  04  0000  150</t>
  </si>
  <si>
    <t>906  2  19  60010  04  0000  150</t>
  </si>
  <si>
    <t>182  1  01  02050  01  2100  110</t>
  </si>
  <si>
    <t>0</t>
  </si>
  <si>
    <t>048  1  12  01042  01  6000  120</t>
  </si>
  <si>
    <t>912  1  13  02994  04  0001  130</t>
  </si>
  <si>
    <t>906  1  13  02994  04  0002  130</t>
  </si>
  <si>
    <t xml:space="preserve">Прочие доходы от компенсации затрат бюджетов городских округов (прочие доходы от компенсации затрат бюджетов городских округов)
</t>
  </si>
  <si>
    <t>081  1  16  25060  01  6000  140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</si>
  <si>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</si>
  <si>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</si>
  <si>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Субсидии  из областного бюджета местному бюджету, на строительство и реконструкцию зданий муниципальных  образовательных организаций  
</t>
  </si>
  <si>
    <t xml:space="preserve"> 901  2  02  25520  04  0000  150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</si>
  <si>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</si>
  <si>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 xml:space="preserve">Субсидии  из областного бюджета местному бюджету,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  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</si>
  <si>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</si>
  <si>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</si>
  <si>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000  2  02  40000  00  0000  150</t>
  </si>
  <si>
    <t>Иные межбюджетные трансферты</t>
  </si>
  <si>
    <t>908  2  02  49999  04  0000  150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</si>
  <si>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</si>
  <si>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901  2  02  49999  04  0000  150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</si>
  <si>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</si>
  <si>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Прочие безвозмездные поступления в бюджеты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</si>
  <si>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</si>
  <si>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000  1  11  05012  04  0000  120</t>
  </si>
  <si>
    <t>Доходы от сдачи в аренду имущества, составляющего казну городских округов (за исключением земельных участков)  (плата за пользование жилыми помещениями (плата за наём) муниципального жилищного фонда)</t>
  </si>
  <si>
    <t>902  1  11  09044  04  0001  120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</si>
  <si>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рекламных конструкций)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</si>
  <si>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</si>
  <si>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</si>
  <si>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</si>
  <si>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</si>
  <si>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000  1  13  02994  04  0000  130</t>
  </si>
  <si>
    <t xml:space="preserve">Прочие доходы от компенсации затрат бюджетов городских округов </t>
  </si>
  <si>
    <t>906  1  13  02994  04  0001  130</t>
  </si>
  <si>
    <t>913  1  13  02994  04  0001  130</t>
  </si>
  <si>
    <t>901  1  13  02994  04  0003  130</t>
  </si>
  <si>
    <t>Прочие доходы от компенсации затрат бюджетов городских округов (прочие доходы)</t>
  </si>
  <si>
    <t>000  1  16  03000  00  0000  140</t>
  </si>
  <si>
    <t>Денежные взыскания (штрафы) за нарушение законодательства о налогах и сборах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</si>
  <si>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</si>
  <si>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000 1  16  33040  04  0000  140</t>
  </si>
  <si>
    <t>161 1  16  33040  04  0000  140</t>
  </si>
  <si>
    <t>902  1  16  90040  04  0000  140</t>
  </si>
  <si>
    <t>029  1  17  05040  04  0000  180</t>
  </si>
  <si>
    <t xml:space="preserve">Субсидии  из областного бюджета местному бюджету, на строительство и реконструкцию систем и (или) объектов коммунальной инфраструктуры </t>
  </si>
  <si>
    <t>Субсидии  из областного бюджета местному бюджету, на реализацию проектов капитального строительства муниципального значения по развитию газификации</t>
  </si>
  <si>
    <t xml:space="preserve"> 906 2 02  25169  04  0000   150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</si>
  <si>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</si>
  <si>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901 2 02  25497  04  0000  150
</t>
  </si>
  <si>
    <t xml:space="preserve">Субсидии бюджетам городских округов на реализацию мероприятий по обеспечению жильем молодых семей
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</si>
  <si>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</si>
  <si>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901  2  02  25555  04  0000  150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</si>
  <si>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</si>
  <si>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</si>
  <si>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 из областного бюджета местному бюджету, на обновление материально-технической базы для формирования у обучающихся современных технологических и гуманитарных навыков</t>
  </si>
  <si>
    <t>076  1  16  90040  04  0000  140</t>
  </si>
  <si>
    <t>908  1  16  90040  04  0000  140</t>
  </si>
  <si>
    <t>901  2  02  29999 04  0000  150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</si>
  <si>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осуществление работы с молодежью в 2019 году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</si>
  <si>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подготовку молодых граждан к военной службе в 2019 году</t>
  </si>
  <si>
    <t>906  2  02  29999 04  0000  150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</si>
  <si>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</si>
  <si>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919  2  02  29999 04  0000  150</t>
  </si>
  <si>
    <r>
      <t>Резервные фонды</t>
    </r>
    <r>
      <rPr>
        <sz val="11"/>
        <rFont val="Calibri"/>
        <family val="2"/>
        <charset val="204"/>
      </rPr>
      <t xml:space="preserve"> ¹*</t>
    </r>
  </si>
  <si>
    <t>000  1  16  08000  00  0000  140</t>
  </si>
  <si>
    <t xml:space="preserve">Субсидии бюджетам бюджетной системы Российской Федерации (межбюджетные субсидии)
</t>
  </si>
  <si>
    <t xml:space="preserve">субсидии из областного бюджета местному бюджету, предоставление которых предусмотрено государственной программой Свердловской области «Развитие физической
культуры и спорта в Свердловской области до 2024 года» на реализацию мероприятий по поэтапному внедрению Всероссийского физкультурно-спортивного комплекса «Готов к труду и обороне» (ГТО)
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</si>
  <si>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«Достижение лучших темпов роста поступлений налоговых и неналоговых доходов бюджетов на территории муниципального образования»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</si>
  <si>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«Создание лучших условий по содействию развитию конкуренции и обеспечению благоприятного инвестиционного климата»</t>
  </si>
  <si>
    <t>000  2  07  04000  04  0000  150</t>
  </si>
  <si>
    <t>901  2  07  04050  04  0000  150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</si>
  <si>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</si>
  <si>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188  1  16  25073  04  6000  140</t>
  </si>
  <si>
    <t>913 1 16 90040 04 0000 140</t>
  </si>
  <si>
    <t>000  1  17  00000  00  0000 000</t>
  </si>
  <si>
    <t>Межбюджетные трансферты, передаваемые бюджетам городских округов  на обеспечение оплаты труда работников муниципальных учреждений в размере не ниже минимального размера оплаты труда в 2018 году</t>
  </si>
  <si>
    <t>906  2  02  49999  04  0000  150</t>
  </si>
  <si>
    <t>Межбюджетные трансферты, из резервного фонда Правительства Свердловской области на замену стояков, разводки  и розлива системы отопления в  МАДОУ детский сад №39 "Родничок"</t>
  </si>
  <si>
    <r>
      <t xml:space="preserve">    </t>
    </r>
    <r>
      <rPr>
        <vertAlign val="superscript"/>
        <sz val="11"/>
        <rFont val="Times New Roman"/>
        <family val="1"/>
        <charset val="204"/>
      </rPr>
      <t>1*</t>
    </r>
    <r>
      <rPr>
        <sz val="11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4 254,40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</si>
  <si>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Сумма бюджетных назначений на 2019 год (в тыс.руб.)</t>
  </si>
  <si>
    <t>Государственная пошлина за выдачу разрешения на установку рекламной конструкции</t>
  </si>
  <si>
    <t>318  1  16  90040  04  6000  140</t>
  </si>
  <si>
    <t xml:space="preserve"> 901  2  02  20299  04  0000  150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</si>
  <si>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</si>
  <si>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</si>
  <si>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</si>
  <si>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901  2  02  25527  04  0000  150</t>
  </si>
  <si>
    <t>906  2  02  29990 04  0000  150</t>
  </si>
  <si>
    <t>Субсидии на обеспечение мероприятий по оборудованию спортивных площадок в общеобразовательных организациях</t>
  </si>
  <si>
    <t xml:space="preserve">Межбюджетные трансферты, из резервного фонда Правительства Свердловской области на замену деревянных оконных блоков на оконные блоки ПВХ в МБОУ СОШ с. Аятское </t>
  </si>
  <si>
    <t>182  1  05  01011  01  0000  110</t>
  </si>
  <si>
    <t>182  1  05  01012  01  0000  110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</si>
  <si>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</si>
  <si>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182  1  05  01  022  01  0000  110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</si>
  <si>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</si>
  <si>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182  1  05  01050  01  1000  110</t>
  </si>
  <si>
    <t>902  1  08  07150  01  1000  110</t>
  </si>
  <si>
    <t>000  1  11  05000  00  0000  120</t>
  </si>
  <si>
    <t>902  1  14  02000  00  0000  000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</si>
  <si>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</si>
  <si>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902  1  14  02042  04  0000  440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</si>
  <si>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</si>
  <si>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906   2  02   25027  04 0000 151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</si>
  <si>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</si>
  <si>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906  2  02  29999 04  0000  151</t>
  </si>
  <si>
    <t>Субсидии бюджетам  на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</si>
  <si>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</si>
  <si>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оплату жилищно-коммунальных услуг отдельным категориям граждан</t>
  </si>
  <si>
    <t>Межбюджетные трансферты, из резервного фонда Правительства Свердловской области на капитальный ремонт тепловой сети и сети горячего водоснабжения</t>
  </si>
  <si>
    <t>Межбюджетные трансферты, из резервного фонда Правительства Свердловской области на приобретение баяна для Дома культуры селс Быньги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</si>
  <si>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</si>
  <si>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Исполнено    на 01.11.2019г., в тыс. руб.</t>
  </si>
  <si>
    <t xml:space="preserve">Рост, снижение в процентах </t>
  </si>
  <si>
    <t>908  2 02   25519  04  0000   151</t>
  </si>
  <si>
    <t>Субсидии на выплату денежного поощрения лучшим  муниципальных учреждениям культуры, находящихся на территории сельских поселений Свердловской области</t>
  </si>
  <si>
    <t>908  2  02  29990 04  0000  150</t>
  </si>
  <si>
    <t>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</t>
  </si>
  <si>
    <t>межбюджетные трансферты, предоставление которых предусмотрено государственной программой Свердловской области  "Развитие жилищно-коммунального хозяйства и повышение энергетической эффективности в Свердловской области до 2024 года", 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</t>
  </si>
  <si>
    <t>Межбюджетные трансферты, из резервного фонда Правительства Свердловской области на замену ок онных блоков для  МБОУ СОШ с. Конево</t>
  </si>
  <si>
    <t>на 01.11.2019г.</t>
  </si>
  <si>
    <t>Исполнение на 01.11.2019г., в тысячах рублей</t>
  </si>
  <si>
    <t xml:space="preserve"> по состоянию на 01.12.2019 года</t>
  </si>
  <si>
    <t>на  01.12.2019г.</t>
  </si>
  <si>
    <t>на 01.12.2019г.</t>
  </si>
  <si>
    <t>Сумма фактического поступления на 01.12.2019 г.      (в тыс.руб.)</t>
  </si>
  <si>
    <t>141  1  16  08020  01  6000  140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</si>
  <si>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 (федеральные государственные органы, Банк России, органы управления государственными внебюджетными фондами Российской Федерации)
</t>
  </si>
  <si>
    <t>908  2 02   25519  04  0000   150</t>
  </si>
  <si>
    <t xml:space="preserve"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(подписку)периодических изданий) </t>
  </si>
  <si>
    <t>901  2  02  49999  04  0000  151</t>
  </si>
  <si>
    <t xml:space="preserve">Межбюджетные трансферты, предоставление которых предусмотрено  государственной программой Свердловской области "Развитие транспортного комплекса Свердловской области до 2024 года", на строительство, реконструкцию, капитальный ремонт, ремонт автомобильных дорог  общего пользования местного значения   </t>
  </si>
  <si>
    <t>906  2  02  49999  04  0000  151</t>
  </si>
  <si>
    <t xml:space="preserve">Межбюджетные трансферты, из резервного фонда Правительства Свердловской области на  устройство металлического забора с калитками и воротами  в  МАДОУ детский сад №39 "Родничок".   </t>
  </si>
  <si>
    <t>Межбюджетные трансферты, из резервного фонда Правительства Свердловской области на приобретение спортивного инвентаря для МБОУ СОШ с. Конев</t>
  </si>
  <si>
    <t>Межбюджетные трансферты, из резервного фонда Правительства Свердловской области на замену    оконных блоков для  МАОУ СОШ с. Быньги</t>
  </si>
  <si>
    <t>Исполнение бюджета Невьянского городского округа на сайт по состоянию на      01.12.2019 г.</t>
  </si>
  <si>
    <t>Рост, снижение      (+, -) в тыс. руб.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</si>
</sst>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000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 Cyr"/>
      <family val="2"/>
    </font>
    <font>
      <sz val="10"/>
      <color rgb="FF000000"/>
      <name val="Arial Cyr"/>
      <family val="2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sz val="11"/>
      <color theme="0" tint="-0.1499984740745262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" fontId="30" fillId="0" borderId="4">
      <alignment horizontal="right" vertical="top" shrinkToFit="1"/>
    </xf>
    <xf numFmtId="0" fontId="31" fillId="2" borderId="5"/>
  </cellStyleXfs>
  <cellXfs count="196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Border="1" applyAlignment="1">
      <alignment vertical="justify"/>
    </xf>
    <xf numFmtId="0" fontId="11" fillId="0" borderId="0" xfId="0" applyFont="1"/>
    <xf numFmtId="0" fontId="10" fillId="0" borderId="0" xfId="0" applyFont="1" applyFill="1" applyBorder="1" applyAlignment="1">
      <alignment vertical="justify" wrapText="1"/>
    </xf>
    <xf numFmtId="0" fontId="11" fillId="0" borderId="0" xfId="0" applyFont="1" applyBorder="1"/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3" fillId="0" borderId="0" xfId="1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 indent="2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 indent="2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167" fontId="21" fillId="0" borderId="2" xfId="0" applyNumberFormat="1" applyFont="1" applyBorder="1" applyAlignment="1">
      <alignment horizontal="center" vertical="top"/>
    </xf>
    <xf numFmtId="167" fontId="2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right"/>
    </xf>
    <xf numFmtId="4" fontId="25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vertical="top"/>
    </xf>
    <xf numFmtId="4" fontId="21" fillId="0" borderId="2" xfId="0" applyNumberFormat="1" applyFont="1" applyBorder="1" applyAlignment="1">
      <alignment horizontal="right" vertical="top"/>
    </xf>
    <xf numFmtId="4" fontId="21" fillId="0" borderId="1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4" fontId="11" fillId="0" borderId="0" xfId="0" applyNumberFormat="1" applyFont="1"/>
    <xf numFmtId="0" fontId="0" fillId="0" borderId="0" xfId="0" applyFont="1"/>
    <xf numFmtId="0" fontId="13" fillId="0" borderId="0" xfId="0" applyFont="1"/>
    <xf numFmtId="0" fontId="8" fillId="0" borderId="1" xfId="0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justify"/>
    </xf>
    <xf numFmtId="4" fontId="8" fillId="0" borderId="1" xfId="0" applyNumberFormat="1" applyFont="1" applyFill="1" applyBorder="1"/>
    <xf numFmtId="0" fontId="8" fillId="0" borderId="1" xfId="0" applyFont="1" applyBorder="1"/>
    <xf numFmtId="164" fontId="8" fillId="0" borderId="1" xfId="0" applyNumberFormat="1" applyFont="1" applyBorder="1"/>
    <xf numFmtId="165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vertical="justify" wrapText="1"/>
    </xf>
    <xf numFmtId="4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/>
    <xf numFmtId="165" fontId="13" fillId="0" borderId="1" xfId="0" applyNumberFormat="1" applyFont="1" applyBorder="1" applyAlignment="1">
      <alignment horizontal="center"/>
    </xf>
    <xf numFmtId="4" fontId="13" fillId="0" borderId="1" xfId="0" applyNumberFormat="1" applyFont="1" applyFill="1" applyBorder="1"/>
    <xf numFmtId="0" fontId="13" fillId="0" borderId="1" xfId="0" applyFont="1" applyBorder="1"/>
    <xf numFmtId="0" fontId="13" fillId="0" borderId="1" xfId="0" applyFont="1" applyFill="1" applyBorder="1"/>
    <xf numFmtId="164" fontId="13" fillId="0" borderId="1" xfId="0" applyNumberFormat="1" applyFont="1" applyFill="1" applyBorder="1"/>
    <xf numFmtId="16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justify" wrapText="1"/>
    </xf>
    <xf numFmtId="4" fontId="8" fillId="0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justify"/>
    </xf>
    <xf numFmtId="0" fontId="13" fillId="0" borderId="1" xfId="0" applyFont="1" applyFill="1" applyBorder="1" applyAlignment="1">
      <alignment vertical="justify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vertical="justify"/>
    </xf>
    <xf numFmtId="0" fontId="8" fillId="0" borderId="1" xfId="0" applyFont="1" applyFill="1" applyBorder="1"/>
    <xf numFmtId="0" fontId="13" fillId="0" borderId="0" xfId="0" applyFont="1" applyFill="1"/>
    <xf numFmtId="0" fontId="0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7" fillId="0" borderId="0" xfId="0" applyNumberFormat="1" applyFont="1"/>
    <xf numFmtId="165" fontId="13" fillId="0" borderId="1" xfId="0" applyNumberFormat="1" applyFont="1" applyBorder="1" applyAlignment="1">
      <alignment horizontal="center" vertical="top"/>
    </xf>
    <xf numFmtId="4" fontId="13" fillId="0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164" fontId="13" fillId="0" borderId="1" xfId="0" applyNumberFormat="1" applyFont="1" applyBorder="1" applyAlignment="1">
      <alignment vertical="top"/>
    </xf>
    <xf numFmtId="0" fontId="23" fillId="0" borderId="1" xfId="0" applyFont="1" applyFill="1" applyBorder="1" applyAlignment="1">
      <alignment horizontal="center" vertical="top" wrapText="1"/>
    </xf>
    <xf numFmtId="0" fontId="2" fillId="0" borderId="1" xfId="3" applyNumberFormat="1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4" fontId="21" fillId="0" borderId="1" xfId="0" applyNumberFormat="1" applyFont="1" applyFill="1" applyBorder="1" applyAlignment="1">
      <alignment horizontal="right" vertical="top" wrapText="1"/>
    </xf>
    <xf numFmtId="0" fontId="7" fillId="0" borderId="1" xfId="3" applyFont="1" applyFill="1" applyBorder="1" applyAlignment="1">
      <alignment horizontal="left" vertical="top" wrapText="1"/>
    </xf>
    <xf numFmtId="4" fontId="38" fillId="0" borderId="6" xfId="1" applyNumberFormat="1" applyFont="1" applyFill="1" applyBorder="1" applyAlignment="1">
      <alignment horizontal="center" vertical="top" wrapText="1"/>
    </xf>
    <xf numFmtId="3" fontId="3" fillId="0" borderId="6" xfId="1" applyNumberFormat="1" applyFont="1" applyFill="1" applyBorder="1" applyAlignment="1">
      <alignment horizontal="center" vertical="center"/>
    </xf>
    <xf numFmtId="4" fontId="27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32" fillId="0" borderId="6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center" vertical="center"/>
    </xf>
    <xf numFmtId="4" fontId="27" fillId="0" borderId="6" xfId="0" applyNumberFormat="1" applyFont="1" applyFill="1" applyBorder="1" applyAlignment="1">
      <alignment horizontal="center" vertical="center"/>
    </xf>
    <xf numFmtId="49" fontId="39" fillId="0" borderId="4" xfId="9" applyNumberFormat="1" applyFont="1" applyFill="1" applyBorder="1" applyAlignment="1">
      <alignment horizontal="left" vertical="top" wrapText="1"/>
    </xf>
    <xf numFmtId="0" fontId="2" fillId="0" borderId="2" xfId="3" applyNumberFormat="1" applyFont="1" applyFill="1" applyBorder="1" applyAlignment="1">
      <alignment horizontal="left" vertical="top" wrapText="1"/>
    </xf>
    <xf numFmtId="0" fontId="33" fillId="0" borderId="0" xfId="0" applyFont="1" applyAlignment="1">
      <alignment horizontal="center"/>
    </xf>
    <xf numFmtId="0" fontId="33" fillId="3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0" fontId="13" fillId="0" borderId="0" xfId="1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right" vertical="top" wrapText="1"/>
    </xf>
    <xf numFmtId="0" fontId="2" fillId="0" borderId="1" xfId="3" applyFont="1" applyFill="1" applyBorder="1" applyAlignment="1">
      <alignment horizontal="right" vertical="top" wrapText="1"/>
    </xf>
    <xf numFmtId="0" fontId="2" fillId="0" borderId="1" xfId="1" applyFont="1" applyFill="1" applyBorder="1" applyAlignment="1">
      <alignment horizontal="right" vertical="top"/>
    </xf>
    <xf numFmtId="0" fontId="3" fillId="0" borderId="1" xfId="3" applyFont="1" applyFill="1" applyBorder="1" applyAlignment="1">
      <alignment horizontal="right" vertical="top"/>
    </xf>
    <xf numFmtId="0" fontId="5" fillId="0" borderId="1" xfId="3" applyFont="1" applyFill="1" applyBorder="1" applyAlignment="1">
      <alignment horizontal="right" vertical="top"/>
    </xf>
    <xf numFmtId="0" fontId="2" fillId="0" borderId="1" xfId="3" applyFont="1" applyFill="1" applyBorder="1" applyAlignment="1">
      <alignment horizontal="right" vertical="top"/>
    </xf>
    <xf numFmtId="0" fontId="2" fillId="0" borderId="8" xfId="3" applyFont="1" applyFill="1" applyBorder="1" applyAlignment="1">
      <alignment horizontal="right" vertical="top"/>
    </xf>
    <xf numFmtId="0" fontId="38" fillId="0" borderId="8" xfId="3" applyFont="1" applyFill="1" applyBorder="1" applyAlignment="1">
      <alignment horizontal="right" vertical="top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8" applyNumberFormat="1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horizontal="left" vertical="top" wrapText="1"/>
    </xf>
    <xf numFmtId="0" fontId="38" fillId="0" borderId="1" xfId="3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3" fillId="0" borderId="2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4" fontId="38" fillId="0" borderId="1" xfId="1" applyNumberFormat="1" applyFont="1" applyFill="1" applyBorder="1" applyAlignment="1">
      <alignment horizontal="left" vertical="top" wrapText="1"/>
    </xf>
    <xf numFmtId="4" fontId="41" fillId="0" borderId="1" xfId="1" applyNumberFormat="1" applyFont="1" applyFill="1" applyBorder="1" applyAlignment="1">
      <alignment horizontal="left" vertical="top" wrapText="1"/>
    </xf>
    <xf numFmtId="4" fontId="42" fillId="0" borderId="1" xfId="1" applyNumberFormat="1" applyFont="1" applyFill="1" applyBorder="1" applyAlignment="1">
      <alignment horizontal="left" vertical="top" wrapText="1"/>
    </xf>
    <xf numFmtId="0" fontId="44" fillId="0" borderId="0" xfId="1" applyFont="1" applyFill="1" applyAlignment="1">
      <alignment horizontal="center" wrapText="1"/>
    </xf>
    <xf numFmtId="0" fontId="38" fillId="0" borderId="1" xfId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right" vertical="top"/>
    </xf>
    <xf numFmtId="1" fontId="2" fillId="0" borderId="1" xfId="3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 wrapText="1"/>
    </xf>
    <xf numFmtId="49" fontId="39" fillId="0" borderId="4" xfId="9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0" fontId="29" fillId="0" borderId="1" xfId="3" applyFont="1" applyFill="1" applyBorder="1" applyAlignment="1">
      <alignment horizontal="right" vertical="top"/>
    </xf>
    <xf numFmtId="0" fontId="38" fillId="0" borderId="1" xfId="3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38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top" wrapText="1"/>
    </xf>
    <xf numFmtId="0" fontId="38" fillId="0" borderId="1" xfId="3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3" fillId="0" borderId="1" xfId="1" applyNumberFormat="1" applyFont="1" applyFill="1" applyBorder="1" applyAlignment="1">
      <alignment horizontal="right" vertical="top"/>
    </xf>
    <xf numFmtId="4" fontId="3" fillId="0" borderId="1" xfId="3" applyNumberFormat="1" applyFont="1" applyFill="1" applyBorder="1" applyAlignment="1">
      <alignment horizontal="right" vertical="top"/>
    </xf>
    <xf numFmtId="4" fontId="2" fillId="0" borderId="1" xfId="3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3" applyNumberFormat="1" applyFont="1" applyFill="1" applyBorder="1" applyAlignment="1">
      <alignment horizontal="right" vertical="top"/>
    </xf>
    <xf numFmtId="4" fontId="28" fillId="0" borderId="1" xfId="0" applyNumberFormat="1" applyFont="1" applyFill="1" applyBorder="1" applyAlignment="1">
      <alignment horizontal="right" vertical="top" shrinkToFit="1"/>
    </xf>
    <xf numFmtId="4" fontId="3" fillId="0" borderId="1" xfId="3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/>
    </xf>
    <xf numFmtId="4" fontId="32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3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1" xfId="3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168" fontId="28" fillId="0" borderId="1" xfId="9" applyNumberFormat="1" applyFont="1" applyFill="1" applyBorder="1" applyAlignment="1">
      <alignment horizontal="right" vertical="top" shrinkToFit="1"/>
    </xf>
  </cellXfs>
  <cellStyles count="10">
    <cellStyle name="xl43" xfId="8"/>
    <cellStyle name="xl44" xfId="9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topLeftCell="A206" workbookViewId="0">
      <selection activeCell="J210" sqref="J210"/>
    </sheetView>
  </sheetViews>
  <sheetFormatPr defaultRowHeight="15"/>
  <cols>
    <col min="1" max="1" width="27" style="173" customWidth="1"/>
    <col min="2" max="2" width="39.7109375" style="180" customWidth="1"/>
    <col min="3" max="4" width="12.42578125" style="173" customWidth="1"/>
    <col min="5" max="5" width="10" style="173" customWidth="1"/>
    <col min="6" max="6" width="10.85546875" style="173" customWidth="1"/>
    <col min="7" max="7" width="0" style="1" hidden="1" customWidth="1"/>
    <col min="8" max="16384" width="9.140625" style="1"/>
  </cols>
  <sheetData>
    <row r="1" spans="1:7" ht="33.75" customHeight="1">
      <c r="A1" s="164" t="s">
        <v>494</v>
      </c>
      <c r="B1" s="164"/>
      <c r="C1" s="164"/>
      <c r="D1" s="164"/>
      <c r="E1" s="164"/>
      <c r="F1" s="164"/>
      <c r="G1" s="164"/>
    </row>
    <row r="2" spans="1:7" ht="79.5" customHeight="1">
      <c r="A2" s="165" t="s">
        <v>0</v>
      </c>
      <c r="B2" s="174" t="s">
        <v>1</v>
      </c>
      <c r="C2" s="161" t="s">
        <v>438</v>
      </c>
      <c r="D2" s="162" t="s">
        <v>483</v>
      </c>
      <c r="E2" s="163" t="s">
        <v>2</v>
      </c>
      <c r="F2" s="161" t="s">
        <v>495</v>
      </c>
      <c r="G2" s="121" t="s">
        <v>471</v>
      </c>
    </row>
    <row r="3" spans="1:7" ht="17.25" customHeight="1">
      <c r="A3" s="166">
        <v>1</v>
      </c>
      <c r="B3" s="178">
        <v>2</v>
      </c>
      <c r="C3" s="194">
        <v>3</v>
      </c>
      <c r="D3" s="181">
        <v>4</v>
      </c>
      <c r="E3" s="181">
        <v>5</v>
      </c>
      <c r="F3" s="181">
        <v>6</v>
      </c>
      <c r="G3" s="122">
        <v>8</v>
      </c>
    </row>
    <row r="4" spans="1:7">
      <c r="A4" s="142" t="s">
        <v>3</v>
      </c>
      <c r="B4" s="147" t="s">
        <v>4</v>
      </c>
      <c r="C4" s="182">
        <f>SUM(C5+C12+C19+C33+C39+C42+C56+C62+C76+C87+C133)</f>
        <v>570583.81000000017</v>
      </c>
      <c r="D4" s="182">
        <f>SUM(D5+D12+D19+D33+D39+D42+D56+D62+D76+D87+D133)</f>
        <v>533590.85</v>
      </c>
      <c r="E4" s="182">
        <f t="shared" ref="E4:E65" si="0">SUM(D4*100/C4)</f>
        <v>93.516647449215185</v>
      </c>
      <c r="F4" s="182">
        <f>D4-C4</f>
        <v>-36992.960000000196</v>
      </c>
      <c r="G4" s="123" t="e">
        <f>SUM(D4*100/#REF!)</f>
        <v>#REF!</v>
      </c>
    </row>
    <row r="5" spans="1:7">
      <c r="A5" s="142" t="s">
        <v>5</v>
      </c>
      <c r="B5" s="147" t="s">
        <v>6</v>
      </c>
      <c r="C5" s="182">
        <f>SUM(C6)</f>
        <v>407332</v>
      </c>
      <c r="D5" s="182">
        <f>SUM(D6)</f>
        <v>384899.89</v>
      </c>
      <c r="E5" s="182">
        <f t="shared" si="0"/>
        <v>94.492917325424955</v>
      </c>
      <c r="F5" s="182">
        <f t="shared" ref="F5:F67" si="1">D5-C5</f>
        <v>-22432.109999999986</v>
      </c>
      <c r="G5" s="123" t="e">
        <f>SUM(D5*100/#REF!)</f>
        <v>#REF!</v>
      </c>
    </row>
    <row r="6" spans="1:7">
      <c r="A6" s="142" t="s">
        <v>7</v>
      </c>
      <c r="B6" s="147" t="s">
        <v>8</v>
      </c>
      <c r="C6" s="182">
        <f>SUM(C7:C10)</f>
        <v>407332</v>
      </c>
      <c r="D6" s="182">
        <f>SUM(D7:D11)</f>
        <v>384899.89</v>
      </c>
      <c r="E6" s="182">
        <f t="shared" si="0"/>
        <v>94.492917325424955</v>
      </c>
      <c r="F6" s="182">
        <f t="shared" si="1"/>
        <v>-22432.109999999986</v>
      </c>
      <c r="G6" s="123" t="e">
        <f>SUM(D6*100/#REF!)</f>
        <v>#REF!</v>
      </c>
    </row>
    <row r="7" spans="1:7" ht="81" customHeight="1">
      <c r="A7" s="144" t="s">
        <v>9</v>
      </c>
      <c r="B7" s="117" t="s">
        <v>10</v>
      </c>
      <c r="C7" s="183">
        <v>396682.9</v>
      </c>
      <c r="D7" s="186">
        <v>373448.69</v>
      </c>
      <c r="E7" s="183">
        <f t="shared" si="0"/>
        <v>94.142875833568823</v>
      </c>
      <c r="F7" s="183">
        <f t="shared" si="1"/>
        <v>-23234.210000000021</v>
      </c>
      <c r="G7" s="124" t="e">
        <f>SUM(D7*100/#REF!)</f>
        <v>#REF!</v>
      </c>
    </row>
    <row r="8" spans="1:7" ht="114.75">
      <c r="A8" s="144" t="s">
        <v>11</v>
      </c>
      <c r="B8" s="117" t="s">
        <v>12</v>
      </c>
      <c r="C8" s="183">
        <v>1214</v>
      </c>
      <c r="D8" s="186">
        <v>1120.05</v>
      </c>
      <c r="E8" s="183">
        <f t="shared" si="0"/>
        <v>92.261120263591437</v>
      </c>
      <c r="F8" s="183">
        <f t="shared" si="1"/>
        <v>-93.950000000000045</v>
      </c>
      <c r="G8" s="124" t="e">
        <f>SUM(D8*100/#REF!)</f>
        <v>#REF!</v>
      </c>
    </row>
    <row r="9" spans="1:7" ht="52.5" customHeight="1">
      <c r="A9" s="144" t="s">
        <v>13</v>
      </c>
      <c r="B9" s="117" t="s">
        <v>14</v>
      </c>
      <c r="C9" s="183">
        <v>2445.44</v>
      </c>
      <c r="D9" s="186">
        <v>4268.1499999999996</v>
      </c>
      <c r="E9" s="183">
        <f t="shared" si="0"/>
        <v>174.53505299659773</v>
      </c>
      <c r="F9" s="183">
        <f t="shared" si="1"/>
        <v>1822.7099999999996</v>
      </c>
      <c r="G9" s="124" t="e">
        <f>SUM(D9*100/#REF!)</f>
        <v>#REF!</v>
      </c>
    </row>
    <row r="10" spans="1:7" ht="15" hidden="1" customHeight="1">
      <c r="A10" s="144" t="s">
        <v>15</v>
      </c>
      <c r="B10" s="117" t="s">
        <v>16</v>
      </c>
      <c r="C10" s="183">
        <v>6989.66</v>
      </c>
      <c r="D10" s="186">
        <v>6062.9</v>
      </c>
      <c r="E10" s="183">
        <f t="shared" si="0"/>
        <v>86.740985970705296</v>
      </c>
      <c r="F10" s="183">
        <f t="shared" si="1"/>
        <v>-926.76000000000022</v>
      </c>
      <c r="G10" s="124" t="e">
        <f>SUM(D10*100/#REF!)</f>
        <v>#REF!</v>
      </c>
    </row>
    <row r="11" spans="1:7" ht="62.25" customHeight="1">
      <c r="A11" s="167" t="s">
        <v>359</v>
      </c>
      <c r="B11" s="148" t="s">
        <v>349</v>
      </c>
      <c r="C11" s="195" t="s">
        <v>360</v>
      </c>
      <c r="D11" s="186">
        <v>0.1</v>
      </c>
      <c r="E11" s="183">
        <v>0</v>
      </c>
      <c r="F11" s="183">
        <f t="shared" si="1"/>
        <v>0.1</v>
      </c>
      <c r="G11" s="124"/>
    </row>
    <row r="12" spans="1:7" ht="38.25">
      <c r="A12" s="142" t="s">
        <v>17</v>
      </c>
      <c r="B12" s="147" t="s">
        <v>18</v>
      </c>
      <c r="C12" s="182">
        <f>SUM(C13)</f>
        <v>38614</v>
      </c>
      <c r="D12" s="182">
        <f>SUM(D13)</f>
        <v>37494.660000000003</v>
      </c>
      <c r="E12" s="182">
        <f t="shared" si="0"/>
        <v>97.101206816180678</v>
      </c>
      <c r="F12" s="182">
        <f t="shared" si="1"/>
        <v>-1119.3399999999965</v>
      </c>
      <c r="G12" s="123" t="e">
        <f>SUM(D12*100/#REF!)</f>
        <v>#REF!</v>
      </c>
    </row>
    <row r="13" spans="1:7" ht="40.5" customHeight="1">
      <c r="A13" s="142" t="s">
        <v>290</v>
      </c>
      <c r="B13" s="147" t="s">
        <v>19</v>
      </c>
      <c r="C13" s="182">
        <f>SUM(C14+C15+C16+C17+C18)</f>
        <v>38614</v>
      </c>
      <c r="D13" s="182">
        <f>SUM(D14+D15+D16+D17+D18)</f>
        <v>37494.660000000003</v>
      </c>
      <c r="E13" s="182">
        <f t="shared" si="0"/>
        <v>97.101206816180678</v>
      </c>
      <c r="F13" s="182">
        <f t="shared" si="1"/>
        <v>-1119.3399999999965</v>
      </c>
      <c r="G13" s="123" t="e">
        <f>SUM(D13*100/#REF!)</f>
        <v>#REF!</v>
      </c>
    </row>
    <row r="14" spans="1:7" ht="31.5" customHeight="1">
      <c r="A14" s="166" t="s">
        <v>291</v>
      </c>
      <c r="B14" s="147" t="s">
        <v>292</v>
      </c>
      <c r="C14" s="182">
        <v>1339</v>
      </c>
      <c r="D14" s="182">
        <v>1135.68</v>
      </c>
      <c r="E14" s="182">
        <f t="shared" si="0"/>
        <v>84.815533980582529</v>
      </c>
      <c r="F14" s="182">
        <f t="shared" si="1"/>
        <v>-203.31999999999994</v>
      </c>
      <c r="G14" s="123"/>
    </row>
    <row r="15" spans="1:7" ht="76.5">
      <c r="A15" s="141" t="s">
        <v>285</v>
      </c>
      <c r="B15" s="175" t="s">
        <v>20</v>
      </c>
      <c r="C15" s="183">
        <v>16382.2</v>
      </c>
      <c r="D15" s="186">
        <v>16525.73</v>
      </c>
      <c r="E15" s="183">
        <f t="shared" si="0"/>
        <v>100.87613385259611</v>
      </c>
      <c r="F15" s="183">
        <f t="shared" si="1"/>
        <v>143.52999999999884</v>
      </c>
      <c r="G15" s="124" t="e">
        <f>SUM(D15*100/#REF!)</f>
        <v>#REF!</v>
      </c>
    </row>
    <row r="16" spans="1:7" ht="102">
      <c r="A16" s="141" t="s">
        <v>293</v>
      </c>
      <c r="B16" s="175" t="s">
        <v>21</v>
      </c>
      <c r="C16" s="183">
        <v>124</v>
      </c>
      <c r="D16" s="186">
        <v>121.69</v>
      </c>
      <c r="E16" s="183">
        <f t="shared" si="0"/>
        <v>98.137096774193552</v>
      </c>
      <c r="F16" s="183">
        <f t="shared" si="1"/>
        <v>-2.3100000000000023</v>
      </c>
      <c r="G16" s="124" t="e">
        <f>SUM(D16*100/#REF!)</f>
        <v>#REF!</v>
      </c>
    </row>
    <row r="17" spans="1:7" ht="76.5">
      <c r="A17" s="168" t="s">
        <v>294</v>
      </c>
      <c r="B17" s="175" t="s">
        <v>22</v>
      </c>
      <c r="C17" s="183">
        <v>24603.3</v>
      </c>
      <c r="D17" s="186">
        <v>22200.400000000001</v>
      </c>
      <c r="E17" s="183">
        <f t="shared" si="0"/>
        <v>90.233423971581047</v>
      </c>
      <c r="F17" s="183">
        <f t="shared" si="1"/>
        <v>-2402.8999999999978</v>
      </c>
      <c r="G17" s="124" t="e">
        <f>SUM(D17*100/#REF!)</f>
        <v>#REF!</v>
      </c>
    </row>
    <row r="18" spans="1:7" ht="76.5">
      <c r="A18" s="141" t="s">
        <v>295</v>
      </c>
      <c r="B18" s="175" t="s">
        <v>23</v>
      </c>
      <c r="C18" s="183">
        <v>-3834.5</v>
      </c>
      <c r="D18" s="186">
        <v>-2488.84</v>
      </c>
      <c r="E18" s="183">
        <f t="shared" si="0"/>
        <v>64.906506715347504</v>
      </c>
      <c r="F18" s="183">
        <f t="shared" si="1"/>
        <v>1345.6599999999999</v>
      </c>
      <c r="G18" s="124" t="e">
        <f>SUM(D18*100/#REF!)</f>
        <v>#REF!</v>
      </c>
    </row>
    <row r="19" spans="1:7" ht="20.25" customHeight="1">
      <c r="A19" s="142" t="s">
        <v>130</v>
      </c>
      <c r="B19" s="147" t="s">
        <v>131</v>
      </c>
      <c r="C19" s="182">
        <f>SUM(C26+C29+C31+C20)</f>
        <v>32920.9</v>
      </c>
      <c r="D19" s="182">
        <f>SUM(D26+D29+D31+D20)</f>
        <v>31199.089999999997</v>
      </c>
      <c r="E19" s="182">
        <f t="shared" si="0"/>
        <v>94.769857446181589</v>
      </c>
      <c r="F19" s="182">
        <f t="shared" si="1"/>
        <v>-1721.8100000000049</v>
      </c>
      <c r="G19" s="123" t="e">
        <f>SUM(D19*100/#REF!)</f>
        <v>#REF!</v>
      </c>
    </row>
    <row r="20" spans="1:7" ht="25.5">
      <c r="A20" s="142" t="s">
        <v>296</v>
      </c>
      <c r="B20" s="147" t="s">
        <v>144</v>
      </c>
      <c r="C20" s="182">
        <f>SUM(C21:C25)</f>
        <v>13559.74</v>
      </c>
      <c r="D20" s="182">
        <f>SUM(D21:D25)</f>
        <v>13797.05</v>
      </c>
      <c r="E20" s="182">
        <f t="shared" si="0"/>
        <v>101.75010730294238</v>
      </c>
      <c r="F20" s="182">
        <f t="shared" si="1"/>
        <v>237.30999999999949</v>
      </c>
      <c r="G20" s="123" t="e">
        <f>SUM(D20*100/#REF!)</f>
        <v>#REF!</v>
      </c>
    </row>
    <row r="21" spans="1:7" ht="38.25" customHeight="1">
      <c r="A21" s="144" t="s">
        <v>449</v>
      </c>
      <c r="B21" s="117" t="s">
        <v>297</v>
      </c>
      <c r="C21" s="183">
        <f>4660.53+15.21</f>
        <v>4675.74</v>
      </c>
      <c r="D21" s="186">
        <v>6003.28</v>
      </c>
      <c r="E21" s="183">
        <f t="shared" si="0"/>
        <v>128.39208339214755</v>
      </c>
      <c r="F21" s="183">
        <f t="shared" si="1"/>
        <v>1327.54</v>
      </c>
      <c r="G21" s="124" t="e">
        <f>SUM(D21*100/#REF!)</f>
        <v>#REF!</v>
      </c>
    </row>
    <row r="22" spans="1:7" ht="50.25" customHeight="1">
      <c r="A22" s="144" t="s">
        <v>450</v>
      </c>
      <c r="B22" s="117" t="s">
        <v>430</v>
      </c>
      <c r="C22" s="183">
        <v>0</v>
      </c>
      <c r="D22" s="186">
        <v>0.16</v>
      </c>
      <c r="E22" s="183">
        <v>0</v>
      </c>
      <c r="F22" s="183">
        <f t="shared" si="1"/>
        <v>0.16</v>
      </c>
      <c r="G22" s="124"/>
    </row>
    <row r="23" spans="1:7" ht="72.75" customHeight="1">
      <c r="A23" s="144" t="s">
        <v>298</v>
      </c>
      <c r="B23" s="117" t="s">
        <v>451</v>
      </c>
      <c r="C23" s="183">
        <v>8884</v>
      </c>
      <c r="D23" s="186">
        <v>7791.45</v>
      </c>
      <c r="E23" s="183">
        <f t="shared" si="0"/>
        <v>87.702048626744713</v>
      </c>
      <c r="F23" s="183">
        <f t="shared" si="1"/>
        <v>-1092.5500000000002</v>
      </c>
      <c r="G23" s="124" t="e">
        <f>SUM(D23*100/#REF!)</f>
        <v>#REF!</v>
      </c>
    </row>
    <row r="24" spans="1:7" ht="76.5">
      <c r="A24" s="144" t="s">
        <v>452</v>
      </c>
      <c r="B24" s="117" t="s">
        <v>453</v>
      </c>
      <c r="C24" s="183">
        <v>0</v>
      </c>
      <c r="D24" s="186">
        <v>0.02</v>
      </c>
      <c r="E24" s="183">
        <v>0</v>
      </c>
      <c r="F24" s="183">
        <f t="shared" si="1"/>
        <v>0.02</v>
      </c>
      <c r="G24" s="124"/>
    </row>
    <row r="25" spans="1:7" ht="51">
      <c r="A25" s="144" t="s">
        <v>454</v>
      </c>
      <c r="B25" s="117" t="s">
        <v>273</v>
      </c>
      <c r="C25" s="183">
        <v>0</v>
      </c>
      <c r="D25" s="186">
        <v>2.14</v>
      </c>
      <c r="E25" s="183">
        <v>0</v>
      </c>
      <c r="F25" s="183">
        <f t="shared" si="1"/>
        <v>2.14</v>
      </c>
      <c r="G25" s="124" t="e">
        <f>SUM(D25*100/#REF!)</f>
        <v>#REF!</v>
      </c>
    </row>
    <row r="26" spans="1:7" ht="25.5">
      <c r="A26" s="142" t="s">
        <v>24</v>
      </c>
      <c r="B26" s="147" t="s">
        <v>26</v>
      </c>
      <c r="C26" s="187">
        <f>SUM(C27:C28)</f>
        <v>15572.16</v>
      </c>
      <c r="D26" s="187">
        <f t="shared" ref="D26" si="2">SUM(D27:D28)</f>
        <v>14620.009999999998</v>
      </c>
      <c r="E26" s="182">
        <f t="shared" si="0"/>
        <v>93.885562439635848</v>
      </c>
      <c r="F26" s="182">
        <f t="shared" si="1"/>
        <v>-952.15000000000146</v>
      </c>
      <c r="G26" s="123" t="e">
        <f>SUM(D26*100/#REF!)</f>
        <v>#REF!</v>
      </c>
    </row>
    <row r="27" spans="1:7" ht="25.5">
      <c r="A27" s="144" t="s">
        <v>25</v>
      </c>
      <c r="B27" s="117" t="s">
        <v>26</v>
      </c>
      <c r="C27" s="183">
        <v>15572.16</v>
      </c>
      <c r="D27" s="186">
        <v>14619.96</v>
      </c>
      <c r="E27" s="183">
        <f t="shared" si="0"/>
        <v>93.885241353800623</v>
      </c>
      <c r="F27" s="183">
        <f t="shared" si="1"/>
        <v>-952.20000000000073</v>
      </c>
      <c r="G27" s="124" t="e">
        <f>SUM(D27*100/#REF!)</f>
        <v>#REF!</v>
      </c>
    </row>
    <row r="28" spans="1:7" ht="39.75" customHeight="1">
      <c r="A28" s="144" t="s">
        <v>281</v>
      </c>
      <c r="B28" s="117" t="s">
        <v>282</v>
      </c>
      <c r="C28" s="183">
        <v>0</v>
      </c>
      <c r="D28" s="184">
        <v>0.05</v>
      </c>
      <c r="E28" s="183">
        <v>0</v>
      </c>
      <c r="F28" s="183">
        <f t="shared" si="1"/>
        <v>0.05</v>
      </c>
      <c r="G28" s="124" t="e">
        <f>SUM(D28*100/#REF!)</f>
        <v>#REF!</v>
      </c>
    </row>
    <row r="29" spans="1:7" ht="15.75" customHeight="1">
      <c r="A29" s="142" t="s">
        <v>27</v>
      </c>
      <c r="B29" s="147" t="s">
        <v>28</v>
      </c>
      <c r="C29" s="187">
        <f>SUM(C30:C30)</f>
        <v>101</v>
      </c>
      <c r="D29" s="187">
        <f>SUM(D30:D30)</f>
        <v>132.26</v>
      </c>
      <c r="E29" s="182">
        <f t="shared" si="0"/>
        <v>130.95049504950495</v>
      </c>
      <c r="F29" s="182">
        <f t="shared" si="1"/>
        <v>31.259999999999991</v>
      </c>
      <c r="G29" s="123" t="e">
        <f>SUM(D29*100/#REF!)</f>
        <v>#REF!</v>
      </c>
    </row>
    <row r="30" spans="1:7" ht="30" customHeight="1">
      <c r="A30" s="144" t="s">
        <v>29</v>
      </c>
      <c r="B30" s="117" t="s">
        <v>28</v>
      </c>
      <c r="C30" s="183">
        <v>101</v>
      </c>
      <c r="D30" s="186">
        <v>132.26</v>
      </c>
      <c r="E30" s="183">
        <f t="shared" si="0"/>
        <v>130.95049504950495</v>
      </c>
      <c r="F30" s="183">
        <f t="shared" si="1"/>
        <v>31.259999999999991</v>
      </c>
      <c r="G30" s="124" t="e">
        <f>SUM(D30*100/#REF!)</f>
        <v>#REF!</v>
      </c>
    </row>
    <row r="31" spans="1:7" ht="33" customHeight="1">
      <c r="A31" s="142" t="s">
        <v>30</v>
      </c>
      <c r="B31" s="147" t="s">
        <v>31</v>
      </c>
      <c r="C31" s="182">
        <f>SUM(C32)</f>
        <v>3688</v>
      </c>
      <c r="D31" s="182">
        <f>SUM(D32)</f>
        <v>2649.77</v>
      </c>
      <c r="E31" s="182">
        <f t="shared" si="0"/>
        <v>71.848427331887208</v>
      </c>
      <c r="F31" s="182">
        <f t="shared" si="1"/>
        <v>-1038.23</v>
      </c>
      <c r="G31" s="123" t="e">
        <f>SUM(D31*100/#REF!)</f>
        <v>#REF!</v>
      </c>
    </row>
    <row r="32" spans="1:7" ht="51" customHeight="1">
      <c r="A32" s="144" t="s">
        <v>32</v>
      </c>
      <c r="B32" s="117" t="s">
        <v>299</v>
      </c>
      <c r="C32" s="183">
        <v>3688</v>
      </c>
      <c r="D32" s="186">
        <v>2649.77</v>
      </c>
      <c r="E32" s="183">
        <f t="shared" si="0"/>
        <v>71.848427331887208</v>
      </c>
      <c r="F32" s="183">
        <f t="shared" si="1"/>
        <v>-1038.23</v>
      </c>
      <c r="G32" s="124" t="e">
        <f>SUM(D32*100/#REF!)</f>
        <v>#REF!</v>
      </c>
    </row>
    <row r="33" spans="1:7" ht="21" customHeight="1">
      <c r="A33" s="142" t="s">
        <v>33</v>
      </c>
      <c r="B33" s="147" t="s">
        <v>34</v>
      </c>
      <c r="C33" s="182">
        <f>SUM(C34+C36)</f>
        <v>44308.79</v>
      </c>
      <c r="D33" s="182">
        <f t="shared" ref="D33" si="3">SUM(D34+D36)</f>
        <v>34599.11</v>
      </c>
      <c r="E33" s="182">
        <f t="shared" si="0"/>
        <v>78.086334562510061</v>
      </c>
      <c r="F33" s="183">
        <f t="shared" si="1"/>
        <v>-9709.68</v>
      </c>
      <c r="G33" s="123" t="e">
        <f>SUM(D33*100/#REF!)</f>
        <v>#REF!</v>
      </c>
    </row>
    <row r="34" spans="1:7" ht="20.25" customHeight="1">
      <c r="A34" s="142" t="s">
        <v>35</v>
      </c>
      <c r="B34" s="147" t="s">
        <v>36</v>
      </c>
      <c r="C34" s="182">
        <f>SUM(C35)</f>
        <v>20122</v>
      </c>
      <c r="D34" s="182">
        <f t="shared" ref="D34" si="4">SUM(D35)</f>
        <v>15079.46</v>
      </c>
      <c r="E34" s="182">
        <f t="shared" si="0"/>
        <v>74.940164993539412</v>
      </c>
      <c r="F34" s="183">
        <f t="shared" si="1"/>
        <v>-5042.5400000000009</v>
      </c>
      <c r="G34" s="123" t="e">
        <f>SUM(D34*100/#REF!)</f>
        <v>#REF!</v>
      </c>
    </row>
    <row r="35" spans="1:7" ht="55.5" customHeight="1">
      <c r="A35" s="144" t="s">
        <v>37</v>
      </c>
      <c r="B35" s="117" t="s">
        <v>38</v>
      </c>
      <c r="C35" s="183">
        <v>20122</v>
      </c>
      <c r="D35" s="186">
        <v>15079.46</v>
      </c>
      <c r="E35" s="183">
        <f t="shared" si="0"/>
        <v>74.940164993539412</v>
      </c>
      <c r="F35" s="183">
        <f t="shared" si="1"/>
        <v>-5042.5400000000009</v>
      </c>
      <c r="G35" s="124" t="e">
        <f>SUM(D35*100/#REF!)</f>
        <v>#REF!</v>
      </c>
    </row>
    <row r="36" spans="1:7" ht="19.5" customHeight="1">
      <c r="A36" s="142" t="s">
        <v>39</v>
      </c>
      <c r="B36" s="147" t="s">
        <v>40</v>
      </c>
      <c r="C36" s="187">
        <f>SUM(C37:C38)</f>
        <v>24186.79</v>
      </c>
      <c r="D36" s="187">
        <f>SUM(D37:D38)</f>
        <v>19519.650000000001</v>
      </c>
      <c r="E36" s="182">
        <f t="shared" si="0"/>
        <v>80.703764327552364</v>
      </c>
      <c r="F36" s="182">
        <f t="shared" si="1"/>
        <v>-4667.1399999999994</v>
      </c>
      <c r="G36" s="123" t="e">
        <f>SUM(D36*100/#REF!)</f>
        <v>#REF!</v>
      </c>
    </row>
    <row r="37" spans="1:7" ht="38.25">
      <c r="A37" s="144" t="s">
        <v>121</v>
      </c>
      <c r="B37" s="117" t="s">
        <v>300</v>
      </c>
      <c r="C37" s="183">
        <v>14676</v>
      </c>
      <c r="D37" s="186">
        <v>12038.36</v>
      </c>
      <c r="E37" s="183">
        <f t="shared" si="0"/>
        <v>82.027527936767513</v>
      </c>
      <c r="F37" s="183">
        <f t="shared" si="1"/>
        <v>-2637.6399999999994</v>
      </c>
      <c r="G37" s="124" t="e">
        <f>SUM(D37*100/#REF!)</f>
        <v>#REF!</v>
      </c>
    </row>
    <row r="38" spans="1:7" ht="48" customHeight="1">
      <c r="A38" s="144" t="s">
        <v>122</v>
      </c>
      <c r="B38" s="117" t="s">
        <v>301</v>
      </c>
      <c r="C38" s="183">
        <f>9526-15.21</f>
        <v>9510.7900000000009</v>
      </c>
      <c r="D38" s="186">
        <v>7481.29</v>
      </c>
      <c r="E38" s="183">
        <f t="shared" si="0"/>
        <v>78.661078627537762</v>
      </c>
      <c r="F38" s="183">
        <f t="shared" si="1"/>
        <v>-2029.5000000000009</v>
      </c>
      <c r="G38" s="124" t="e">
        <f>SUM(D38*100/#REF!)</f>
        <v>#REF!</v>
      </c>
    </row>
    <row r="39" spans="1:7">
      <c r="A39" s="142" t="s">
        <v>41</v>
      </c>
      <c r="B39" s="147" t="s">
        <v>42</v>
      </c>
      <c r="C39" s="182">
        <f>SUM(C40:C41)</f>
        <v>6525.23</v>
      </c>
      <c r="D39" s="182">
        <f>SUM(D40:D41)</f>
        <v>6582.97</v>
      </c>
      <c r="E39" s="182">
        <f t="shared" si="0"/>
        <v>100.88487302363289</v>
      </c>
      <c r="F39" s="182">
        <f t="shared" si="1"/>
        <v>57.740000000000691</v>
      </c>
      <c r="G39" s="123" t="e">
        <f>SUM(D39*100/#REF!)</f>
        <v>#REF!</v>
      </c>
    </row>
    <row r="40" spans="1:7" ht="51">
      <c r="A40" s="144" t="s">
        <v>43</v>
      </c>
      <c r="B40" s="117" t="s">
        <v>44</v>
      </c>
      <c r="C40" s="183">
        <v>6525.23</v>
      </c>
      <c r="D40" s="186">
        <v>6577.97</v>
      </c>
      <c r="E40" s="183">
        <f t="shared" si="0"/>
        <v>100.80824737212329</v>
      </c>
      <c r="F40" s="183">
        <f t="shared" si="1"/>
        <v>52.740000000000691</v>
      </c>
      <c r="G40" s="124" t="e">
        <f>SUM(D40*100/#REF!)</f>
        <v>#REF!</v>
      </c>
    </row>
    <row r="41" spans="1:7" ht="43.5" customHeight="1">
      <c r="A41" s="144" t="s">
        <v>455</v>
      </c>
      <c r="B41" s="149" t="s">
        <v>439</v>
      </c>
      <c r="C41" s="183">
        <v>0</v>
      </c>
      <c r="D41" s="186">
        <v>5</v>
      </c>
      <c r="E41" s="183">
        <v>0</v>
      </c>
      <c r="F41" s="183">
        <f t="shared" si="1"/>
        <v>5</v>
      </c>
      <c r="G41" s="124" t="e">
        <f>SUM(D41*100/#REF!)</f>
        <v>#REF!</v>
      </c>
    </row>
    <row r="42" spans="1:7" ht="60.75" customHeight="1">
      <c r="A42" s="142" t="s">
        <v>45</v>
      </c>
      <c r="B42" s="147" t="s">
        <v>46</v>
      </c>
      <c r="C42" s="182">
        <f>SUM(C43+C52)</f>
        <v>31703.43</v>
      </c>
      <c r="D42" s="182">
        <f>SUM(D43+D52)</f>
        <v>28520.67</v>
      </c>
      <c r="E42" s="182">
        <f t="shared" si="0"/>
        <v>89.960833890843986</v>
      </c>
      <c r="F42" s="182">
        <f t="shared" si="1"/>
        <v>-3182.760000000002</v>
      </c>
      <c r="G42" s="123" t="e">
        <f>SUM(D42*100/#REF!)</f>
        <v>#REF!</v>
      </c>
    </row>
    <row r="43" spans="1:7" ht="111.75" customHeight="1">
      <c r="A43" s="142" t="s">
        <v>456</v>
      </c>
      <c r="B43" s="150" t="s">
        <v>47</v>
      </c>
      <c r="C43" s="182">
        <f>SUM(C44+C48+C47)</f>
        <v>28074.43</v>
      </c>
      <c r="D43" s="182">
        <f>SUM(D44+D48+D47)</f>
        <v>25123.999999999996</v>
      </c>
      <c r="E43" s="182">
        <f t="shared" si="0"/>
        <v>89.490686008585016</v>
      </c>
      <c r="F43" s="182">
        <f t="shared" si="1"/>
        <v>-2950.4300000000039</v>
      </c>
      <c r="G43" s="123" t="e">
        <f>SUM(D43*100/#REF!)</f>
        <v>#REF!</v>
      </c>
    </row>
    <row r="44" spans="1:7" ht="94.5" customHeight="1">
      <c r="A44" s="142" t="s">
        <v>382</v>
      </c>
      <c r="B44" s="147" t="s">
        <v>48</v>
      </c>
      <c r="C44" s="188">
        <f>SUM(C45:C46)</f>
        <v>21098.28</v>
      </c>
      <c r="D44" s="188">
        <f>SUM(D45:D46)</f>
        <v>18768.189999999999</v>
      </c>
      <c r="E44" s="182">
        <f t="shared" si="0"/>
        <v>88.956019163647454</v>
      </c>
      <c r="F44" s="182">
        <f t="shared" si="1"/>
        <v>-2330.09</v>
      </c>
      <c r="G44" s="124" t="e">
        <f>SUM(D44*100/#REF!)</f>
        <v>#REF!</v>
      </c>
    </row>
    <row r="45" spans="1:7" ht="114.75" customHeight="1">
      <c r="A45" s="144" t="s">
        <v>116</v>
      </c>
      <c r="B45" s="151" t="s">
        <v>342</v>
      </c>
      <c r="C45" s="183">
        <f>18498.54+2599.74</f>
        <v>21098.28</v>
      </c>
      <c r="D45" s="186">
        <v>18768.189999999999</v>
      </c>
      <c r="E45" s="183">
        <f t="shared" si="0"/>
        <v>88.956019163647454</v>
      </c>
      <c r="F45" s="183">
        <f t="shared" si="1"/>
        <v>-2330.09</v>
      </c>
      <c r="G45" s="124" t="e">
        <f>SUM(D45*100/#REF!)</f>
        <v>#REF!</v>
      </c>
    </row>
    <row r="46" spans="1:7" ht="126" customHeight="1">
      <c r="A46" s="144" t="s">
        <v>117</v>
      </c>
      <c r="B46" s="151" t="s">
        <v>343</v>
      </c>
      <c r="C46" s="183">
        <v>0</v>
      </c>
      <c r="D46" s="186">
        <v>0</v>
      </c>
      <c r="E46" s="183">
        <v>0</v>
      </c>
      <c r="F46" s="183">
        <f t="shared" si="1"/>
        <v>0</v>
      </c>
      <c r="G46" s="123"/>
    </row>
    <row r="47" spans="1:7" ht="119.25" customHeight="1">
      <c r="A47" s="142" t="s">
        <v>274</v>
      </c>
      <c r="B47" s="150" t="s">
        <v>344</v>
      </c>
      <c r="C47" s="182">
        <v>100</v>
      </c>
      <c r="D47" s="188">
        <v>33.28</v>
      </c>
      <c r="E47" s="182">
        <f t="shared" si="0"/>
        <v>33.28</v>
      </c>
      <c r="F47" s="182">
        <f t="shared" si="1"/>
        <v>-66.72</v>
      </c>
      <c r="G47" s="123" t="e">
        <f>SUM(D47*100/#REF!)</f>
        <v>#REF!</v>
      </c>
    </row>
    <row r="48" spans="1:7" ht="42.75" customHeight="1">
      <c r="A48" s="142" t="s">
        <v>283</v>
      </c>
      <c r="B48" s="152" t="s">
        <v>49</v>
      </c>
      <c r="C48" s="182">
        <f>SUM(C49:C51)</f>
        <v>6876.15</v>
      </c>
      <c r="D48" s="182">
        <f>SUM(D49:D51)</f>
        <v>6322.53</v>
      </c>
      <c r="E48" s="182">
        <f t="shared" si="0"/>
        <v>91.948692218756136</v>
      </c>
      <c r="F48" s="182">
        <f t="shared" si="1"/>
        <v>-553.61999999999989</v>
      </c>
      <c r="G48" s="124" t="e">
        <f>SUM(D48*100/#REF!)</f>
        <v>#REF!</v>
      </c>
    </row>
    <row r="49" spans="1:7" ht="114" customHeight="1">
      <c r="A49" s="144" t="s">
        <v>50</v>
      </c>
      <c r="B49" s="151" t="s">
        <v>345</v>
      </c>
      <c r="C49" s="183">
        <v>6249.12</v>
      </c>
      <c r="D49" s="186">
        <v>5863.38</v>
      </c>
      <c r="E49" s="183">
        <f t="shared" si="0"/>
        <v>93.827290882556269</v>
      </c>
      <c r="F49" s="182">
        <f t="shared" si="1"/>
        <v>-385.73999999999978</v>
      </c>
      <c r="G49" s="124" t="e">
        <f>SUM(D49*100/#REF!)</f>
        <v>#REF!</v>
      </c>
    </row>
    <row r="50" spans="1:7" ht="75.75" customHeight="1">
      <c r="A50" s="144" t="s">
        <v>52</v>
      </c>
      <c r="B50" s="151" t="s">
        <v>346</v>
      </c>
      <c r="C50" s="183">
        <v>627.03</v>
      </c>
      <c r="D50" s="184">
        <v>459.15</v>
      </c>
      <c r="E50" s="183">
        <f t="shared" si="0"/>
        <v>73.226161427682882</v>
      </c>
      <c r="F50" s="183">
        <f t="shared" si="1"/>
        <v>-167.88</v>
      </c>
      <c r="G50" s="124" t="e">
        <f>SUM(D50*100/#REF!)</f>
        <v>#REF!</v>
      </c>
    </row>
    <row r="51" spans="1:7" ht="69" customHeight="1">
      <c r="A51" s="144" t="s">
        <v>51</v>
      </c>
      <c r="B51" s="151" t="s">
        <v>383</v>
      </c>
      <c r="C51" s="183">
        <v>0</v>
      </c>
      <c r="D51" s="184">
        <v>0</v>
      </c>
      <c r="E51" s="183">
        <v>0</v>
      </c>
      <c r="F51" s="183">
        <f t="shared" si="1"/>
        <v>0</v>
      </c>
      <c r="G51" s="123" t="e">
        <f>SUM(D51*100/#REF!)</f>
        <v>#REF!</v>
      </c>
    </row>
    <row r="52" spans="1:7" ht="92.25" customHeight="1">
      <c r="A52" s="142" t="s">
        <v>142</v>
      </c>
      <c r="B52" s="150" t="s">
        <v>143</v>
      </c>
      <c r="C52" s="188">
        <f>SUM(C53:C55)</f>
        <v>3629</v>
      </c>
      <c r="D52" s="188">
        <f>SUM(D53:D55)</f>
        <v>3396.67</v>
      </c>
      <c r="E52" s="182">
        <f t="shared" si="0"/>
        <v>93.597960870763302</v>
      </c>
      <c r="F52" s="182">
        <f t="shared" si="1"/>
        <v>-232.32999999999993</v>
      </c>
      <c r="G52" s="124" t="e">
        <f>SUM(D52*100/#REF!)</f>
        <v>#REF!</v>
      </c>
    </row>
    <row r="53" spans="1:7" ht="132.75" customHeight="1">
      <c r="A53" s="144" t="s">
        <v>384</v>
      </c>
      <c r="B53" s="151" t="s">
        <v>385</v>
      </c>
      <c r="C53" s="184">
        <v>29</v>
      </c>
      <c r="D53" s="184">
        <v>54.55</v>
      </c>
      <c r="E53" s="183">
        <f t="shared" si="0"/>
        <v>188.10344827586206</v>
      </c>
      <c r="F53" s="183">
        <f t="shared" si="1"/>
        <v>25.549999999999997</v>
      </c>
      <c r="G53" s="124">
        <v>0</v>
      </c>
    </row>
    <row r="54" spans="1:7" ht="129.75" customHeight="1">
      <c r="A54" s="144" t="s">
        <v>386</v>
      </c>
      <c r="B54" s="151" t="s">
        <v>387</v>
      </c>
      <c r="C54" s="184">
        <v>0</v>
      </c>
      <c r="D54" s="184">
        <v>127.87</v>
      </c>
      <c r="E54" s="183"/>
      <c r="F54" s="183">
        <f t="shared" si="1"/>
        <v>127.87</v>
      </c>
      <c r="G54" s="124"/>
    </row>
    <row r="55" spans="1:7" ht="120.75" customHeight="1">
      <c r="A55" s="144" t="s">
        <v>388</v>
      </c>
      <c r="B55" s="151" t="s">
        <v>389</v>
      </c>
      <c r="C55" s="184">
        <v>3600</v>
      </c>
      <c r="D55" s="184">
        <v>3214.25</v>
      </c>
      <c r="E55" s="183">
        <f t="shared" si="0"/>
        <v>89.284722222222229</v>
      </c>
      <c r="F55" s="183">
        <f t="shared" si="1"/>
        <v>-385.75</v>
      </c>
      <c r="G55" s="123" t="e">
        <f>SUM(D55*100/#REF!)</f>
        <v>#REF!</v>
      </c>
    </row>
    <row r="56" spans="1:7" ht="28.5" customHeight="1">
      <c r="A56" s="142" t="s">
        <v>53</v>
      </c>
      <c r="B56" s="147" t="s">
        <v>54</v>
      </c>
      <c r="C56" s="182">
        <f>SUM(C57)</f>
        <v>1197</v>
      </c>
      <c r="D56" s="182">
        <f t="shared" ref="D56" si="5">SUM(D57)</f>
        <v>1981.61</v>
      </c>
      <c r="E56" s="182">
        <f t="shared" si="0"/>
        <v>165.54803675856309</v>
      </c>
      <c r="F56" s="182">
        <f t="shared" si="1"/>
        <v>784.6099999999999</v>
      </c>
      <c r="G56" s="123" t="e">
        <f>SUM(D56*100/#REF!)</f>
        <v>#REF!</v>
      </c>
    </row>
    <row r="57" spans="1:7" ht="32.25" customHeight="1">
      <c r="A57" s="142" t="s">
        <v>55</v>
      </c>
      <c r="B57" s="147" t="s">
        <v>56</v>
      </c>
      <c r="C57" s="182">
        <f>SUM(C58:C60)</f>
        <v>1197</v>
      </c>
      <c r="D57" s="182">
        <f>SUM(D58:D61)</f>
        <v>1981.61</v>
      </c>
      <c r="E57" s="182">
        <f t="shared" si="0"/>
        <v>165.54803675856309</v>
      </c>
      <c r="F57" s="182">
        <f t="shared" si="1"/>
        <v>784.6099999999999</v>
      </c>
      <c r="G57" s="124" t="e">
        <f>SUM(D57*100/#REF!)</f>
        <v>#REF!</v>
      </c>
    </row>
    <row r="58" spans="1:7" ht="38.25">
      <c r="A58" s="144" t="s">
        <v>57</v>
      </c>
      <c r="B58" s="117" t="s">
        <v>58</v>
      </c>
      <c r="C58" s="183">
        <v>391</v>
      </c>
      <c r="D58" s="184">
        <v>1414.06</v>
      </c>
      <c r="E58" s="183">
        <f t="shared" si="0"/>
        <v>361.6521739130435</v>
      </c>
      <c r="F58" s="183">
        <f t="shared" si="1"/>
        <v>1023.06</v>
      </c>
      <c r="G58" s="124"/>
    </row>
    <row r="59" spans="1:7" ht="32.25" customHeight="1">
      <c r="A59" s="144" t="s">
        <v>59</v>
      </c>
      <c r="B59" s="117" t="s">
        <v>60</v>
      </c>
      <c r="C59" s="183">
        <v>482</v>
      </c>
      <c r="D59" s="184">
        <v>143.68</v>
      </c>
      <c r="E59" s="183">
        <f t="shared" si="0"/>
        <v>29.809128630705395</v>
      </c>
      <c r="F59" s="183">
        <f t="shared" si="1"/>
        <v>-338.32</v>
      </c>
      <c r="G59" s="124" t="e">
        <f>SUM(D59*100/#REF!)</f>
        <v>#REF!</v>
      </c>
    </row>
    <row r="60" spans="1:7" ht="28.5" customHeight="1">
      <c r="A60" s="144" t="s">
        <v>302</v>
      </c>
      <c r="B60" s="117" t="s">
        <v>350</v>
      </c>
      <c r="C60" s="183">
        <v>324</v>
      </c>
      <c r="D60" s="184">
        <v>153.83000000000001</v>
      </c>
      <c r="E60" s="183">
        <f t="shared" si="0"/>
        <v>47.478395061728399</v>
      </c>
      <c r="F60" s="183">
        <f t="shared" si="1"/>
        <v>-170.17</v>
      </c>
      <c r="G60" s="124"/>
    </row>
    <row r="61" spans="1:7" ht="25.5">
      <c r="A61" s="167" t="s">
        <v>361</v>
      </c>
      <c r="B61" s="117" t="s">
        <v>351</v>
      </c>
      <c r="C61" s="183">
        <v>0</v>
      </c>
      <c r="D61" s="184">
        <v>270.04000000000002</v>
      </c>
      <c r="E61" s="183">
        <v>0</v>
      </c>
      <c r="F61" s="183">
        <f t="shared" si="1"/>
        <v>270.04000000000002</v>
      </c>
      <c r="G61" s="123" t="e">
        <f>SUM(D61*100/#REF!)</f>
        <v>#REF!</v>
      </c>
    </row>
    <row r="62" spans="1:7" ht="38.25">
      <c r="A62" s="142" t="s">
        <v>61</v>
      </c>
      <c r="B62" s="147" t="s">
        <v>62</v>
      </c>
      <c r="C62" s="182">
        <f>SUM(C63+C66)</f>
        <v>398.91</v>
      </c>
      <c r="D62" s="182">
        <f>SUM(D63+D66)</f>
        <v>1662.08</v>
      </c>
      <c r="E62" s="182">
        <f t="shared" si="0"/>
        <v>416.65538592665007</v>
      </c>
      <c r="F62" s="182">
        <f t="shared" si="1"/>
        <v>1263.1699999999998</v>
      </c>
      <c r="G62" s="123" t="e">
        <f>SUM(D62*100/#REF!)</f>
        <v>#REF!</v>
      </c>
    </row>
    <row r="63" spans="1:7" ht="27.75" customHeight="1">
      <c r="A63" s="142" t="s">
        <v>63</v>
      </c>
      <c r="B63" s="147" t="s">
        <v>64</v>
      </c>
      <c r="C63" s="182">
        <f>SUM(C64:C64)</f>
        <v>309.10000000000002</v>
      </c>
      <c r="D63" s="182">
        <f>SUM(D64:D64)</f>
        <v>296.86</v>
      </c>
      <c r="E63" s="182">
        <f t="shared" si="0"/>
        <v>96.040116467162719</v>
      </c>
      <c r="F63" s="182">
        <f t="shared" si="1"/>
        <v>-12.240000000000009</v>
      </c>
      <c r="G63" s="123" t="e">
        <f>SUM(D63*100/#REF!)</f>
        <v>#REF!</v>
      </c>
    </row>
    <row r="64" spans="1:7" ht="54" customHeight="1">
      <c r="A64" s="142" t="s">
        <v>65</v>
      </c>
      <c r="B64" s="147" t="s">
        <v>271</v>
      </c>
      <c r="C64" s="182">
        <f>SUM(C65)</f>
        <v>309.10000000000002</v>
      </c>
      <c r="D64" s="182">
        <f>SUM(D65)</f>
        <v>296.86</v>
      </c>
      <c r="E64" s="182">
        <f t="shared" si="0"/>
        <v>96.040116467162719</v>
      </c>
      <c r="F64" s="182">
        <f t="shared" si="1"/>
        <v>-12.240000000000009</v>
      </c>
      <c r="G64" s="124" t="e">
        <f>SUM(D64*100/#REF!)</f>
        <v>#REF!</v>
      </c>
    </row>
    <row r="65" spans="1:7" ht="25.5" customHeight="1">
      <c r="A65" s="144" t="s">
        <v>66</v>
      </c>
      <c r="B65" s="151" t="s">
        <v>271</v>
      </c>
      <c r="C65" s="183">
        <v>309.10000000000002</v>
      </c>
      <c r="D65" s="184">
        <v>296.86</v>
      </c>
      <c r="E65" s="183">
        <f t="shared" si="0"/>
        <v>96.040116467162719</v>
      </c>
      <c r="F65" s="183">
        <f t="shared" si="1"/>
        <v>-12.240000000000009</v>
      </c>
      <c r="G65" s="123" t="e">
        <f>SUM(D65*100/#REF!)</f>
        <v>#REF!</v>
      </c>
    </row>
    <row r="66" spans="1:7" ht="24" customHeight="1">
      <c r="A66" s="142" t="s">
        <v>303</v>
      </c>
      <c r="B66" s="147" t="s">
        <v>304</v>
      </c>
      <c r="C66" s="182">
        <f>SUM(C67+C68)</f>
        <v>89.81</v>
      </c>
      <c r="D66" s="182">
        <f>D67+D68</f>
        <v>1365.22</v>
      </c>
      <c r="E66" s="182">
        <f t="shared" ref="E66:E128" si="6">SUM(D66*100/C66)</f>
        <v>1520.1202538692796</v>
      </c>
      <c r="F66" s="182">
        <f t="shared" si="1"/>
        <v>1275.4100000000001</v>
      </c>
      <c r="G66" s="124" t="e">
        <f>SUM(D66*100/#REF!)</f>
        <v>#REF!</v>
      </c>
    </row>
    <row r="67" spans="1:7" ht="38.25">
      <c r="A67" s="144" t="s">
        <v>67</v>
      </c>
      <c r="B67" s="117" t="s">
        <v>135</v>
      </c>
      <c r="C67" s="183">
        <v>0</v>
      </c>
      <c r="D67" s="184">
        <v>7.79</v>
      </c>
      <c r="E67" s="183">
        <v>0</v>
      </c>
      <c r="F67" s="183">
        <f t="shared" si="1"/>
        <v>7.79</v>
      </c>
      <c r="G67" s="123" t="e">
        <f>SUM(D67*100/#REF!)</f>
        <v>#REF!</v>
      </c>
    </row>
    <row r="68" spans="1:7" ht="33" customHeight="1">
      <c r="A68" s="142" t="s">
        <v>390</v>
      </c>
      <c r="B68" s="147" t="s">
        <v>391</v>
      </c>
      <c r="C68" s="182">
        <f>C69+C74+C75</f>
        <v>89.81</v>
      </c>
      <c r="D68" s="182">
        <f>SUM(D69+D74+D75)</f>
        <v>1357.43</v>
      </c>
      <c r="E68" s="182">
        <f t="shared" si="6"/>
        <v>1511.4463868166129</v>
      </c>
      <c r="F68" s="182">
        <f t="shared" ref="F68:F131" si="7">D68-C68</f>
        <v>1267.6200000000001</v>
      </c>
      <c r="G68" s="125" t="e">
        <f>SUM(D68*100/#REF!)</f>
        <v>#REF!</v>
      </c>
    </row>
    <row r="69" spans="1:7" ht="42.75" customHeight="1">
      <c r="A69" s="143" t="s">
        <v>68</v>
      </c>
      <c r="B69" s="153" t="s">
        <v>69</v>
      </c>
      <c r="C69" s="185">
        <f>SUM(C70:C72)</f>
        <v>0</v>
      </c>
      <c r="D69" s="185">
        <f>SUM(D70:D73)</f>
        <v>559.6</v>
      </c>
      <c r="E69" s="185">
        <v>0</v>
      </c>
      <c r="F69" s="182">
        <f t="shared" si="7"/>
        <v>559.6</v>
      </c>
      <c r="G69" s="124" t="e">
        <f>SUM(D69*100/#REF!)</f>
        <v>#REF!</v>
      </c>
    </row>
    <row r="70" spans="1:7" ht="54" customHeight="1">
      <c r="A70" s="144" t="s">
        <v>70</v>
      </c>
      <c r="B70" s="154" t="s">
        <v>69</v>
      </c>
      <c r="C70" s="183">
        <v>0</v>
      </c>
      <c r="D70" s="183">
        <v>438.22</v>
      </c>
      <c r="E70" s="183">
        <v>0</v>
      </c>
      <c r="F70" s="183">
        <f t="shared" si="7"/>
        <v>438.22</v>
      </c>
      <c r="G70" s="124" t="e">
        <f>SUM(D70*100/#REF!)</f>
        <v>#REF!</v>
      </c>
    </row>
    <row r="71" spans="1:7" ht="45" customHeight="1">
      <c r="A71" s="144" t="s">
        <v>392</v>
      </c>
      <c r="B71" s="154" t="s">
        <v>69</v>
      </c>
      <c r="C71" s="183">
        <v>0</v>
      </c>
      <c r="D71" s="183">
        <v>109.36</v>
      </c>
      <c r="E71" s="183">
        <v>0</v>
      </c>
      <c r="F71" s="183">
        <f t="shared" si="7"/>
        <v>109.36</v>
      </c>
      <c r="G71" s="124"/>
    </row>
    <row r="72" spans="1:7" ht="48" customHeight="1">
      <c r="A72" s="144" t="s">
        <v>362</v>
      </c>
      <c r="B72" s="154" t="s">
        <v>69</v>
      </c>
      <c r="C72" s="183">
        <v>0</v>
      </c>
      <c r="D72" s="184">
        <v>2.5099999999999998</v>
      </c>
      <c r="E72" s="183">
        <v>0</v>
      </c>
      <c r="F72" s="183">
        <f t="shared" si="7"/>
        <v>2.5099999999999998</v>
      </c>
      <c r="G72" s="124"/>
    </row>
    <row r="73" spans="1:7" ht="55.5" customHeight="1">
      <c r="A73" s="144" t="s">
        <v>393</v>
      </c>
      <c r="B73" s="154" t="s">
        <v>69</v>
      </c>
      <c r="C73" s="183">
        <v>0</v>
      </c>
      <c r="D73" s="184">
        <v>9.51</v>
      </c>
      <c r="E73" s="183">
        <v>0</v>
      </c>
      <c r="F73" s="183">
        <f t="shared" si="7"/>
        <v>9.51</v>
      </c>
      <c r="G73" s="125"/>
    </row>
    <row r="74" spans="1:7" ht="57" customHeight="1">
      <c r="A74" s="143" t="s">
        <v>363</v>
      </c>
      <c r="B74" s="153" t="s">
        <v>364</v>
      </c>
      <c r="C74" s="185">
        <v>0</v>
      </c>
      <c r="D74" s="189">
        <v>708.01</v>
      </c>
      <c r="E74" s="182">
        <v>0</v>
      </c>
      <c r="F74" s="182">
        <f t="shared" si="7"/>
        <v>708.01</v>
      </c>
      <c r="G74" s="123" t="e">
        <f>SUM(D74*100/#REF!)</f>
        <v>#REF!</v>
      </c>
    </row>
    <row r="75" spans="1:7" ht="36.75" customHeight="1">
      <c r="A75" s="143" t="s">
        <v>394</v>
      </c>
      <c r="B75" s="153" t="s">
        <v>395</v>
      </c>
      <c r="C75" s="185">
        <v>89.81</v>
      </c>
      <c r="D75" s="190">
        <v>89.82</v>
      </c>
      <c r="E75" s="182">
        <f t="shared" si="6"/>
        <v>100.01113461752588</v>
      </c>
      <c r="F75" s="182">
        <f t="shared" si="7"/>
        <v>9.9999999999909051E-3</v>
      </c>
      <c r="G75" s="123" t="e">
        <f>SUM(D75*100/#REF!)</f>
        <v>#REF!</v>
      </c>
    </row>
    <row r="76" spans="1:7" ht="26.25" customHeight="1">
      <c r="A76" s="142" t="s">
        <v>71</v>
      </c>
      <c r="B76" s="147" t="s">
        <v>72</v>
      </c>
      <c r="C76" s="182">
        <f>C77+C79+C85</f>
        <v>3696.4</v>
      </c>
      <c r="D76" s="182">
        <f t="shared" ref="D76" si="8">D77+D79+D85</f>
        <v>2369.9700000000003</v>
      </c>
      <c r="E76" s="182">
        <f t="shared" si="6"/>
        <v>64.115626014500606</v>
      </c>
      <c r="F76" s="182">
        <f t="shared" si="7"/>
        <v>-1326.4299999999998</v>
      </c>
      <c r="G76" s="123"/>
    </row>
    <row r="77" spans="1:7" ht="28.5" customHeight="1">
      <c r="A77" s="142" t="s">
        <v>73</v>
      </c>
      <c r="B77" s="147" t="s">
        <v>74</v>
      </c>
      <c r="C77" s="182">
        <f>SUM(C78)</f>
        <v>0</v>
      </c>
      <c r="D77" s="182">
        <f t="shared" ref="D77" si="9">SUM(D78)</f>
        <v>0</v>
      </c>
      <c r="E77" s="182"/>
      <c r="F77" s="182">
        <f t="shared" si="7"/>
        <v>0</v>
      </c>
      <c r="G77" s="124"/>
    </row>
    <row r="78" spans="1:7" ht="40.5" customHeight="1">
      <c r="A78" s="144" t="s">
        <v>75</v>
      </c>
      <c r="B78" s="117" t="s">
        <v>286</v>
      </c>
      <c r="C78" s="183">
        <v>0</v>
      </c>
      <c r="D78" s="184">
        <v>0</v>
      </c>
      <c r="E78" s="183"/>
      <c r="F78" s="182">
        <f t="shared" si="7"/>
        <v>0</v>
      </c>
      <c r="G78" s="123" t="e">
        <f>SUM(D78*100/#REF!)</f>
        <v>#REF!</v>
      </c>
    </row>
    <row r="79" spans="1:7" ht="100.5" customHeight="1">
      <c r="A79" s="142" t="s">
        <v>457</v>
      </c>
      <c r="B79" s="147" t="s">
        <v>458</v>
      </c>
      <c r="C79" s="182">
        <f>C80+C82</f>
        <v>2276.4</v>
      </c>
      <c r="D79" s="182">
        <f>D80+D82+D81</f>
        <v>1309.95</v>
      </c>
      <c r="E79" s="182">
        <f t="shared" si="6"/>
        <v>57.544807590933047</v>
      </c>
      <c r="F79" s="182">
        <f t="shared" si="7"/>
        <v>-966.45</v>
      </c>
      <c r="G79" s="124" t="e">
        <f>SUM(D79*100/#REF!)</f>
        <v>#REF!</v>
      </c>
    </row>
    <row r="80" spans="1:7" ht="100.5" customHeight="1">
      <c r="A80" s="144" t="s">
        <v>141</v>
      </c>
      <c r="B80" s="116" t="s">
        <v>287</v>
      </c>
      <c r="C80" s="183">
        <v>0</v>
      </c>
      <c r="D80" s="184">
        <v>20.7</v>
      </c>
      <c r="E80" s="183"/>
      <c r="F80" s="182">
        <f t="shared" si="7"/>
        <v>20.7</v>
      </c>
      <c r="G80" s="124"/>
    </row>
    <row r="81" spans="1:7" ht="99" customHeight="1">
      <c r="A81" s="144" t="s">
        <v>459</v>
      </c>
      <c r="B81" s="116" t="s">
        <v>460</v>
      </c>
      <c r="C81" s="183">
        <v>0</v>
      </c>
      <c r="D81" s="184">
        <v>19.760000000000002</v>
      </c>
      <c r="E81" s="183"/>
      <c r="F81" s="182">
        <f t="shared" si="7"/>
        <v>19.760000000000002</v>
      </c>
      <c r="G81" s="125" t="e">
        <f>SUM(D81*100/#REF!)</f>
        <v>#REF!</v>
      </c>
    </row>
    <row r="82" spans="1:7" ht="117" customHeight="1">
      <c r="A82" s="143" t="s">
        <v>118</v>
      </c>
      <c r="B82" s="155" t="s">
        <v>123</v>
      </c>
      <c r="C82" s="185">
        <f>SUM(C83:C84)</f>
        <v>2276.4</v>
      </c>
      <c r="D82" s="185">
        <f>SUM(D83:D84)</f>
        <v>1269.49</v>
      </c>
      <c r="E82" s="182">
        <f t="shared" si="6"/>
        <v>55.767439817255315</v>
      </c>
      <c r="F82" s="182">
        <f t="shared" si="7"/>
        <v>-1006.9100000000001</v>
      </c>
      <c r="G82" s="124" t="e">
        <f>SUM(D82*100/#REF!)</f>
        <v>#REF!</v>
      </c>
    </row>
    <row r="83" spans="1:7" ht="122.25" customHeight="1">
      <c r="A83" s="144" t="s">
        <v>76</v>
      </c>
      <c r="B83" s="151" t="s">
        <v>347</v>
      </c>
      <c r="C83" s="183">
        <v>2276.4</v>
      </c>
      <c r="D83" s="184">
        <v>1045.54</v>
      </c>
      <c r="E83" s="183">
        <f t="shared" si="6"/>
        <v>45.929537866807237</v>
      </c>
      <c r="F83" s="183">
        <f t="shared" si="7"/>
        <v>-1230.8600000000001</v>
      </c>
      <c r="G83" s="124"/>
    </row>
    <row r="84" spans="1:7" ht="122.25" customHeight="1">
      <c r="A84" s="144" t="s">
        <v>77</v>
      </c>
      <c r="B84" s="151" t="s">
        <v>348</v>
      </c>
      <c r="C84" s="183">
        <v>0</v>
      </c>
      <c r="D84" s="184">
        <v>223.95</v>
      </c>
      <c r="E84" s="183">
        <v>0</v>
      </c>
      <c r="F84" s="183">
        <f t="shared" si="7"/>
        <v>223.95</v>
      </c>
      <c r="G84" s="123" t="e">
        <f>SUM(D84*100/#REF!)</f>
        <v>#REF!</v>
      </c>
    </row>
    <row r="85" spans="1:7" ht="38.25">
      <c r="A85" s="142" t="s">
        <v>305</v>
      </c>
      <c r="B85" s="147" t="s">
        <v>306</v>
      </c>
      <c r="C85" s="182">
        <f>SUM(C86)</f>
        <v>1420</v>
      </c>
      <c r="D85" s="182">
        <f>SUM(D86)</f>
        <v>1060.02</v>
      </c>
      <c r="E85" s="182">
        <f t="shared" si="6"/>
        <v>74.649295774647882</v>
      </c>
      <c r="F85" s="182">
        <f t="shared" si="7"/>
        <v>-359.98</v>
      </c>
      <c r="G85" s="124" t="e">
        <f>SUM(D85*100/#REF!)</f>
        <v>#REF!</v>
      </c>
    </row>
    <row r="86" spans="1:7" ht="58.5" customHeight="1">
      <c r="A86" s="144" t="s">
        <v>78</v>
      </c>
      <c r="B86" s="117" t="s">
        <v>79</v>
      </c>
      <c r="C86" s="183">
        <v>1420</v>
      </c>
      <c r="D86" s="184">
        <v>1060.02</v>
      </c>
      <c r="E86" s="183">
        <f t="shared" si="6"/>
        <v>74.649295774647882</v>
      </c>
      <c r="F86" s="183">
        <f t="shared" si="7"/>
        <v>-359.98</v>
      </c>
      <c r="G86" s="123" t="e">
        <f>SUM(D86*100/#REF!)</f>
        <v>#REF!</v>
      </c>
    </row>
    <row r="87" spans="1:7" ht="39.75" customHeight="1">
      <c r="A87" s="142" t="s">
        <v>80</v>
      </c>
      <c r="B87" s="147" t="s">
        <v>81</v>
      </c>
      <c r="C87" s="182">
        <f>SUM(C89+C90+C91+C92+C96+C103+C105+C106+C112+C115+C116+C110+C104+C107)</f>
        <v>3887.15</v>
      </c>
      <c r="D87" s="182">
        <f>SUM(D89+D90+D91+D92+D96+D103+D105+D106+D112+D115+D116+D110+D104+D107+D111)</f>
        <v>4259.68</v>
      </c>
      <c r="E87" s="182">
        <f t="shared" si="6"/>
        <v>109.58362810799686</v>
      </c>
      <c r="F87" s="182">
        <f t="shared" si="7"/>
        <v>372.5300000000002</v>
      </c>
      <c r="G87" s="123" t="e">
        <f>SUM(D87*100/#REF!)</f>
        <v>#REF!</v>
      </c>
    </row>
    <row r="88" spans="1:7" ht="42.75" customHeight="1">
      <c r="A88" s="142" t="s">
        <v>396</v>
      </c>
      <c r="B88" s="147" t="s">
        <v>397</v>
      </c>
      <c r="C88" s="182">
        <f>SUM(C89+C90)</f>
        <v>278</v>
      </c>
      <c r="D88" s="182">
        <f>SUM(D89+D90)</f>
        <v>50.33</v>
      </c>
      <c r="E88" s="182">
        <f t="shared" si="6"/>
        <v>18.10431654676259</v>
      </c>
      <c r="F88" s="182">
        <f t="shared" si="7"/>
        <v>-227.67000000000002</v>
      </c>
      <c r="G88" s="124" t="e">
        <f>SUM(D88*100/#REF!)</f>
        <v>#REF!</v>
      </c>
    </row>
    <row r="89" spans="1:7" ht="131.25" customHeight="1">
      <c r="A89" s="144" t="s">
        <v>82</v>
      </c>
      <c r="B89" s="117" t="s">
        <v>136</v>
      </c>
      <c r="C89" s="183">
        <v>236</v>
      </c>
      <c r="D89" s="184">
        <v>40.6</v>
      </c>
      <c r="E89" s="183">
        <f t="shared" si="6"/>
        <v>17.203389830508474</v>
      </c>
      <c r="F89" s="182">
        <f t="shared" si="7"/>
        <v>-195.4</v>
      </c>
      <c r="G89" s="124" t="e">
        <f>SUM(D89*100/#REF!)</f>
        <v>#REF!</v>
      </c>
    </row>
    <row r="90" spans="1:7" ht="71.25" customHeight="1">
      <c r="A90" s="144" t="s">
        <v>83</v>
      </c>
      <c r="B90" s="117" t="s">
        <v>84</v>
      </c>
      <c r="C90" s="183">
        <v>42</v>
      </c>
      <c r="D90" s="184">
        <v>9.73</v>
      </c>
      <c r="E90" s="183">
        <f t="shared" si="6"/>
        <v>23.166666666666668</v>
      </c>
      <c r="F90" s="183">
        <f t="shared" si="7"/>
        <v>-32.269999999999996</v>
      </c>
      <c r="G90" s="123" t="e">
        <f>SUM(D90*100/#REF!)</f>
        <v>#REF!</v>
      </c>
    </row>
    <row r="91" spans="1:7" ht="71.25" customHeight="1">
      <c r="A91" s="142" t="s">
        <v>85</v>
      </c>
      <c r="B91" s="147" t="s">
        <v>86</v>
      </c>
      <c r="C91" s="182">
        <v>10</v>
      </c>
      <c r="D91" s="188">
        <v>61.5</v>
      </c>
      <c r="E91" s="182">
        <f t="shared" si="6"/>
        <v>615</v>
      </c>
      <c r="F91" s="182">
        <f t="shared" si="7"/>
        <v>51.5</v>
      </c>
      <c r="G91" s="123" t="e">
        <f>SUM(D91*100/#REF!)</f>
        <v>#REF!</v>
      </c>
    </row>
    <row r="92" spans="1:7" ht="71.25" customHeight="1">
      <c r="A92" s="142" t="s">
        <v>423</v>
      </c>
      <c r="B92" s="147" t="s">
        <v>87</v>
      </c>
      <c r="C92" s="182">
        <f>SUM(C93+C94)</f>
        <v>68</v>
      </c>
      <c r="D92" s="182">
        <f>SUM(D93+D94+D95)</f>
        <v>89</v>
      </c>
      <c r="E92" s="182">
        <f t="shared" si="6"/>
        <v>130.88235294117646</v>
      </c>
      <c r="F92" s="182">
        <f t="shared" si="7"/>
        <v>21</v>
      </c>
      <c r="G92" s="124" t="e">
        <f>SUM(D92*100/#REF!)</f>
        <v>#REF!</v>
      </c>
    </row>
    <row r="93" spans="1:7" ht="75" customHeight="1">
      <c r="A93" s="144" t="s">
        <v>88</v>
      </c>
      <c r="B93" s="151" t="s">
        <v>124</v>
      </c>
      <c r="C93" s="183">
        <v>50</v>
      </c>
      <c r="D93" s="184">
        <v>29</v>
      </c>
      <c r="E93" s="183">
        <f t="shared" si="6"/>
        <v>58</v>
      </c>
      <c r="F93" s="182">
        <f t="shared" si="7"/>
        <v>-21</v>
      </c>
      <c r="G93" s="124" t="e">
        <f>SUM(D93*100/#REF!)</f>
        <v>#REF!</v>
      </c>
    </row>
    <row r="94" spans="1:7" ht="72" customHeight="1">
      <c r="A94" s="144" t="s">
        <v>269</v>
      </c>
      <c r="B94" s="151" t="s">
        <v>124</v>
      </c>
      <c r="C94" s="183">
        <v>18</v>
      </c>
      <c r="D94" s="184">
        <v>0</v>
      </c>
      <c r="E94" s="183">
        <f t="shared" si="6"/>
        <v>0</v>
      </c>
      <c r="F94" s="182">
        <f t="shared" si="7"/>
        <v>-18</v>
      </c>
      <c r="G94" s="123" t="e">
        <f>SUM(D94*100/#REF!)</f>
        <v>#REF!</v>
      </c>
    </row>
    <row r="95" spans="1:7" ht="93.75" customHeight="1">
      <c r="A95" s="144" t="s">
        <v>484</v>
      </c>
      <c r="B95" s="151" t="s">
        <v>485</v>
      </c>
      <c r="C95" s="183">
        <v>0</v>
      </c>
      <c r="D95" s="184">
        <v>60</v>
      </c>
      <c r="E95" s="183">
        <v>0</v>
      </c>
      <c r="F95" s="183">
        <f t="shared" si="7"/>
        <v>60</v>
      </c>
      <c r="G95" s="124" t="e">
        <f>SUM(D95*100/#REF!)</f>
        <v>#REF!</v>
      </c>
    </row>
    <row r="96" spans="1:7" ht="136.5" customHeight="1">
      <c r="A96" s="142" t="s">
        <v>127</v>
      </c>
      <c r="B96" s="156" t="s">
        <v>126</v>
      </c>
      <c r="C96" s="182">
        <f>SUM(C97+C98+C99+C100+C101)</f>
        <v>295</v>
      </c>
      <c r="D96" s="182">
        <f>SUM(D97+D98+D99+D100+D101)</f>
        <v>700.96</v>
      </c>
      <c r="E96" s="182">
        <f t="shared" si="6"/>
        <v>237.61355932203389</v>
      </c>
      <c r="F96" s="182">
        <f t="shared" si="7"/>
        <v>405.96000000000004</v>
      </c>
      <c r="G96" s="124"/>
    </row>
    <row r="97" spans="1:7" ht="44.25" customHeight="1">
      <c r="A97" s="144" t="s">
        <v>431</v>
      </c>
      <c r="B97" s="116" t="s">
        <v>398</v>
      </c>
      <c r="C97" s="183"/>
      <c r="D97" s="183">
        <v>30</v>
      </c>
      <c r="E97" s="183">
        <v>0</v>
      </c>
      <c r="F97" s="183">
        <f t="shared" si="7"/>
        <v>30</v>
      </c>
      <c r="G97" s="124" t="e">
        <f>SUM(D97*100/#REF!)</f>
        <v>#REF!</v>
      </c>
    </row>
    <row r="98" spans="1:7" ht="62.25" customHeight="1">
      <c r="A98" s="144" t="s">
        <v>307</v>
      </c>
      <c r="B98" s="116" t="s">
        <v>308</v>
      </c>
      <c r="C98" s="183">
        <v>0</v>
      </c>
      <c r="D98" s="183">
        <v>10</v>
      </c>
      <c r="E98" s="183">
        <v>0</v>
      </c>
      <c r="F98" s="183">
        <f t="shared" si="7"/>
        <v>10</v>
      </c>
      <c r="G98" s="124" t="e">
        <f>SUM(D98*100/#REF!)</f>
        <v>#REF!</v>
      </c>
    </row>
    <row r="99" spans="1:7" ht="47.25" customHeight="1">
      <c r="A99" s="144" t="s">
        <v>119</v>
      </c>
      <c r="B99" s="151" t="s">
        <v>125</v>
      </c>
      <c r="C99" s="183">
        <v>95</v>
      </c>
      <c r="D99" s="183">
        <v>53</v>
      </c>
      <c r="E99" s="183">
        <f t="shared" si="6"/>
        <v>55.789473684210527</v>
      </c>
      <c r="F99" s="183">
        <f t="shared" si="7"/>
        <v>-42</v>
      </c>
      <c r="G99" s="124" t="e">
        <f>SUM(D99*100/#REF!)</f>
        <v>#REF!</v>
      </c>
    </row>
    <row r="100" spans="1:7" ht="36.75" customHeight="1">
      <c r="A100" s="144" t="s">
        <v>365</v>
      </c>
      <c r="B100" s="117" t="s">
        <v>90</v>
      </c>
      <c r="C100" s="183">
        <v>0</v>
      </c>
      <c r="D100" s="183">
        <v>18</v>
      </c>
      <c r="E100" s="183">
        <v>0</v>
      </c>
      <c r="F100" s="183">
        <f t="shared" si="7"/>
        <v>18</v>
      </c>
      <c r="G100" s="123" t="e">
        <f>SUM(D100*100/#REF!)</f>
        <v>#REF!</v>
      </c>
    </row>
    <row r="101" spans="1:7" ht="35.25" customHeight="1">
      <c r="A101" s="144" t="s">
        <v>89</v>
      </c>
      <c r="B101" s="117" t="s">
        <v>90</v>
      </c>
      <c r="C101" s="183">
        <v>200</v>
      </c>
      <c r="D101" s="184">
        <v>589.96</v>
      </c>
      <c r="E101" s="183">
        <f t="shared" si="6"/>
        <v>294.98</v>
      </c>
      <c r="F101" s="183">
        <f t="shared" si="7"/>
        <v>389.96000000000004</v>
      </c>
      <c r="G101" s="124" t="e">
        <f>SUM(D101*100/#REF!)</f>
        <v>#REF!</v>
      </c>
    </row>
    <row r="102" spans="1:7" ht="77.25" customHeight="1">
      <c r="A102" s="142" t="s">
        <v>309</v>
      </c>
      <c r="B102" s="147" t="s">
        <v>92</v>
      </c>
      <c r="C102" s="182">
        <f>SUM(C103:C104)</f>
        <v>515</v>
      </c>
      <c r="D102" s="182">
        <f t="shared" ref="D102" si="10">SUM(D103:D104)</f>
        <v>621.63</v>
      </c>
      <c r="E102" s="182">
        <f t="shared" si="6"/>
        <v>120.70485436893203</v>
      </c>
      <c r="F102" s="182">
        <f t="shared" si="7"/>
        <v>106.63</v>
      </c>
      <c r="G102" s="124" t="e">
        <f>SUM(D102*100/#REF!)</f>
        <v>#REF!</v>
      </c>
    </row>
    <row r="103" spans="1:7" ht="72" customHeight="1">
      <c r="A103" s="144" t="s">
        <v>91</v>
      </c>
      <c r="B103" s="117" t="s">
        <v>92</v>
      </c>
      <c r="C103" s="183">
        <v>495</v>
      </c>
      <c r="D103" s="184">
        <v>612.4</v>
      </c>
      <c r="E103" s="183">
        <f t="shared" si="6"/>
        <v>123.71717171717172</v>
      </c>
      <c r="F103" s="183">
        <f t="shared" si="7"/>
        <v>117.39999999999998</v>
      </c>
      <c r="G103" s="123" t="e">
        <f>SUM(D103*100/#REF!)</f>
        <v>#REF!</v>
      </c>
    </row>
    <row r="104" spans="1:7" ht="74.25" customHeight="1">
      <c r="A104" s="144" t="s">
        <v>279</v>
      </c>
      <c r="B104" s="117" t="s">
        <v>92</v>
      </c>
      <c r="C104" s="183">
        <v>20</v>
      </c>
      <c r="D104" s="184">
        <v>9.23</v>
      </c>
      <c r="E104" s="183">
        <f t="shared" si="6"/>
        <v>46.15</v>
      </c>
      <c r="F104" s="183">
        <f t="shared" si="7"/>
        <v>-10.77</v>
      </c>
      <c r="G104" s="123" t="e">
        <f>SUM(D104*100/#REF!)</f>
        <v>#REF!</v>
      </c>
    </row>
    <row r="105" spans="1:7" ht="30" customHeight="1">
      <c r="A105" s="142" t="s">
        <v>133</v>
      </c>
      <c r="B105" s="147" t="s">
        <v>134</v>
      </c>
      <c r="C105" s="182">
        <v>68</v>
      </c>
      <c r="D105" s="188">
        <v>51</v>
      </c>
      <c r="E105" s="182">
        <f t="shared" si="6"/>
        <v>75</v>
      </c>
      <c r="F105" s="182">
        <f t="shared" si="7"/>
        <v>-17</v>
      </c>
      <c r="G105" s="123" t="e">
        <f>SUM(D105*100/#REF!)</f>
        <v>#REF!</v>
      </c>
    </row>
    <row r="106" spans="1:7" ht="69.75" customHeight="1">
      <c r="A106" s="142" t="s">
        <v>139</v>
      </c>
      <c r="B106" s="147" t="s">
        <v>140</v>
      </c>
      <c r="C106" s="182">
        <v>99.51</v>
      </c>
      <c r="D106" s="188">
        <v>0.27</v>
      </c>
      <c r="E106" s="182">
        <f t="shared" si="6"/>
        <v>0.27132951462164606</v>
      </c>
      <c r="F106" s="182">
        <f t="shared" si="7"/>
        <v>-99.240000000000009</v>
      </c>
      <c r="G106" s="124" t="e">
        <f>SUM(D106*100/#REF!)</f>
        <v>#REF!</v>
      </c>
    </row>
    <row r="107" spans="1:7" ht="70.5" customHeight="1">
      <c r="A107" s="142" t="s">
        <v>399</v>
      </c>
      <c r="B107" s="152" t="s">
        <v>381</v>
      </c>
      <c r="C107" s="182">
        <f>SUM(C108:C109)</f>
        <v>0</v>
      </c>
      <c r="D107" s="182">
        <f>SUM(D108:D109)</f>
        <v>3</v>
      </c>
      <c r="E107" s="182">
        <v>0</v>
      </c>
      <c r="F107" s="182">
        <f t="shared" si="7"/>
        <v>3</v>
      </c>
      <c r="G107" s="124" t="e">
        <f>SUM(D107*100/#REF!)</f>
        <v>#REF!</v>
      </c>
    </row>
    <row r="108" spans="1:7" ht="68.25" customHeight="1">
      <c r="A108" s="144" t="s">
        <v>352</v>
      </c>
      <c r="B108" s="179" t="s">
        <v>381</v>
      </c>
      <c r="C108" s="183">
        <v>0</v>
      </c>
      <c r="D108" s="184">
        <v>0</v>
      </c>
      <c r="E108" s="183">
        <v>0</v>
      </c>
      <c r="F108" s="183">
        <f t="shared" si="7"/>
        <v>0</v>
      </c>
      <c r="G108" s="123" t="e">
        <f>SUM(D108*100/#REF!)</f>
        <v>#REF!</v>
      </c>
    </row>
    <row r="109" spans="1:7" ht="73.5" customHeight="1">
      <c r="A109" s="144" t="s">
        <v>400</v>
      </c>
      <c r="B109" s="179" t="s">
        <v>381</v>
      </c>
      <c r="C109" s="183">
        <v>0</v>
      </c>
      <c r="D109" s="184">
        <v>3</v>
      </c>
      <c r="E109" s="183">
        <v>0</v>
      </c>
      <c r="F109" s="183">
        <f t="shared" si="7"/>
        <v>3</v>
      </c>
      <c r="G109" s="124"/>
    </row>
    <row r="110" spans="1:7" ht="51" customHeight="1">
      <c r="A110" s="142" t="s">
        <v>137</v>
      </c>
      <c r="B110" s="147" t="s">
        <v>93</v>
      </c>
      <c r="C110" s="182">
        <v>3.8</v>
      </c>
      <c r="D110" s="188">
        <v>5.93</v>
      </c>
      <c r="E110" s="182">
        <f t="shared" si="6"/>
        <v>156.05263157894737</v>
      </c>
      <c r="F110" s="182">
        <f t="shared" si="7"/>
        <v>2.13</v>
      </c>
      <c r="G110" s="123" t="e">
        <f>SUM(D110*100/#REF!)</f>
        <v>#REF!</v>
      </c>
    </row>
    <row r="111" spans="1:7" ht="81.75" customHeight="1">
      <c r="A111" s="144" t="s">
        <v>275</v>
      </c>
      <c r="B111" s="117" t="s">
        <v>276</v>
      </c>
      <c r="C111" s="183">
        <v>0</v>
      </c>
      <c r="D111" s="184">
        <v>5.26</v>
      </c>
      <c r="E111" s="183">
        <v>0</v>
      </c>
      <c r="F111" s="183">
        <f t="shared" si="7"/>
        <v>5.26</v>
      </c>
      <c r="G111" s="124" t="e">
        <f>SUM(D111*100/#REF!)</f>
        <v>#REF!</v>
      </c>
    </row>
    <row r="112" spans="1:7" ht="84.75" customHeight="1">
      <c r="A112" s="142" t="s">
        <v>280</v>
      </c>
      <c r="B112" s="147" t="s">
        <v>94</v>
      </c>
      <c r="C112" s="182">
        <f>SUM(C113:C114)</f>
        <v>115</v>
      </c>
      <c r="D112" s="182">
        <f>SUM(D113:D114)</f>
        <v>210.95</v>
      </c>
      <c r="E112" s="182">
        <f t="shared" si="6"/>
        <v>183.43478260869566</v>
      </c>
      <c r="F112" s="183">
        <f t="shared" si="7"/>
        <v>95.949999999999989</v>
      </c>
      <c r="G112" s="124"/>
    </row>
    <row r="113" spans="1:7" ht="86.25" customHeight="1">
      <c r="A113" s="144" t="s">
        <v>277</v>
      </c>
      <c r="B113" s="117" t="s">
        <v>94</v>
      </c>
      <c r="C113" s="183">
        <v>115</v>
      </c>
      <c r="D113" s="184">
        <v>210.95</v>
      </c>
      <c r="E113" s="183">
        <f t="shared" si="6"/>
        <v>183.43478260869566</v>
      </c>
      <c r="F113" s="183">
        <f t="shared" si="7"/>
        <v>95.949999999999989</v>
      </c>
      <c r="G113" s="123" t="e">
        <f>SUM(D113*100/#REF!)</f>
        <v>#REF!</v>
      </c>
    </row>
    <row r="114" spans="1:7" ht="83.25" customHeight="1">
      <c r="A114" s="144" t="s">
        <v>310</v>
      </c>
      <c r="B114" s="117" t="s">
        <v>94</v>
      </c>
      <c r="C114" s="183">
        <v>0</v>
      </c>
      <c r="D114" s="184">
        <v>0</v>
      </c>
      <c r="E114" s="183">
        <v>0</v>
      </c>
      <c r="F114" s="183">
        <f t="shared" si="7"/>
        <v>0</v>
      </c>
      <c r="G114" s="123" t="e">
        <f>SUM(D114*100/#REF!)</f>
        <v>#REF!</v>
      </c>
    </row>
    <row r="115" spans="1:7" ht="71.25" customHeight="1">
      <c r="A115" s="142" t="s">
        <v>95</v>
      </c>
      <c r="B115" s="147" t="s">
        <v>96</v>
      </c>
      <c r="C115" s="182">
        <v>57.84</v>
      </c>
      <c r="D115" s="188">
        <v>321.11</v>
      </c>
      <c r="E115" s="182">
        <f t="shared" si="6"/>
        <v>555.1694329183955</v>
      </c>
      <c r="F115" s="182">
        <f t="shared" si="7"/>
        <v>263.27</v>
      </c>
      <c r="G115" s="124"/>
    </row>
    <row r="116" spans="1:7" ht="48.75" customHeight="1">
      <c r="A116" s="142" t="s">
        <v>97</v>
      </c>
      <c r="B116" s="147" t="s">
        <v>98</v>
      </c>
      <c r="C116" s="182">
        <f>SUM(C118:C131)</f>
        <v>2377</v>
      </c>
      <c r="D116" s="182">
        <f>SUM(D118:D132)</f>
        <v>2138.7400000000007</v>
      </c>
      <c r="E116" s="182">
        <f t="shared" si="6"/>
        <v>89.976440891880543</v>
      </c>
      <c r="F116" s="182">
        <f t="shared" si="7"/>
        <v>-238.25999999999931</v>
      </c>
      <c r="G116" s="124" t="e">
        <f>SUM(D116*100/#REF!)</f>
        <v>#REF!</v>
      </c>
    </row>
    <row r="117" spans="1:7">
      <c r="A117" s="144"/>
      <c r="B117" s="117" t="s">
        <v>99</v>
      </c>
      <c r="C117" s="183"/>
      <c r="D117" s="184"/>
      <c r="E117" s="182"/>
      <c r="F117" s="183">
        <f t="shared" si="7"/>
        <v>0</v>
      </c>
      <c r="G117" s="124"/>
    </row>
    <row r="118" spans="1:7">
      <c r="A118" s="144" t="s">
        <v>138</v>
      </c>
      <c r="B118" s="117"/>
      <c r="C118" s="183">
        <v>62</v>
      </c>
      <c r="D118" s="184">
        <v>90.78</v>
      </c>
      <c r="E118" s="183">
        <f t="shared" si="6"/>
        <v>146.41935483870967</v>
      </c>
      <c r="F118" s="183">
        <f t="shared" si="7"/>
        <v>28.78</v>
      </c>
      <c r="G118" s="124" t="e">
        <f>SUM(D118*100/#REF!)</f>
        <v>#REF!</v>
      </c>
    </row>
    <row r="119" spans="1:7">
      <c r="A119" s="144" t="s">
        <v>145</v>
      </c>
      <c r="B119" s="117"/>
      <c r="C119" s="183">
        <v>6</v>
      </c>
      <c r="D119" s="184">
        <v>0</v>
      </c>
      <c r="E119" s="183">
        <f t="shared" si="6"/>
        <v>0</v>
      </c>
      <c r="F119" s="183">
        <f t="shared" si="7"/>
        <v>-6</v>
      </c>
      <c r="G119" s="124" t="e">
        <f>SUM(D119*100/#REF!)</f>
        <v>#REF!</v>
      </c>
    </row>
    <row r="120" spans="1:7">
      <c r="A120" s="144" t="s">
        <v>100</v>
      </c>
      <c r="B120" s="117"/>
      <c r="C120" s="183">
        <v>123</v>
      </c>
      <c r="D120" s="184">
        <v>110.6</v>
      </c>
      <c r="E120" s="183">
        <f t="shared" si="6"/>
        <v>89.918699186991873</v>
      </c>
      <c r="F120" s="183">
        <f t="shared" si="7"/>
        <v>-12.400000000000006</v>
      </c>
      <c r="G120" s="124"/>
    </row>
    <row r="121" spans="1:7">
      <c r="A121" s="144" t="s">
        <v>270</v>
      </c>
      <c r="B121" s="117"/>
      <c r="C121" s="183">
        <v>40</v>
      </c>
      <c r="D121" s="184">
        <v>240</v>
      </c>
      <c r="E121" s="183">
        <f t="shared" si="6"/>
        <v>600</v>
      </c>
      <c r="F121" s="183">
        <f t="shared" si="7"/>
        <v>200</v>
      </c>
      <c r="G121" s="124" t="e">
        <f>SUM(D121*100/#REF!)</f>
        <v>#REF!</v>
      </c>
    </row>
    <row r="122" spans="1:7">
      <c r="A122" s="144" t="s">
        <v>414</v>
      </c>
      <c r="B122" s="117"/>
      <c r="C122" s="183">
        <v>0</v>
      </c>
      <c r="D122" s="184">
        <v>2</v>
      </c>
      <c r="E122" s="183">
        <v>0</v>
      </c>
      <c r="F122" s="183">
        <f t="shared" si="7"/>
        <v>2</v>
      </c>
      <c r="G122" s="124"/>
    </row>
    <row r="123" spans="1:7">
      <c r="A123" s="144" t="s">
        <v>353</v>
      </c>
      <c r="B123" s="117"/>
      <c r="C123" s="183">
        <v>0</v>
      </c>
      <c r="D123" s="184">
        <v>0.5</v>
      </c>
      <c r="E123" s="183">
        <v>0</v>
      </c>
      <c r="F123" s="183">
        <f t="shared" si="7"/>
        <v>0.5</v>
      </c>
      <c r="G123" s="124" t="e">
        <f>SUM(D123*100/#REF!)</f>
        <v>#REF!</v>
      </c>
    </row>
    <row r="124" spans="1:7">
      <c r="A124" s="144" t="s">
        <v>132</v>
      </c>
      <c r="B124" s="117"/>
      <c r="C124" s="183">
        <v>31</v>
      </c>
      <c r="D124" s="184">
        <v>0</v>
      </c>
      <c r="E124" s="183">
        <f t="shared" si="6"/>
        <v>0</v>
      </c>
      <c r="F124" s="183">
        <f t="shared" si="7"/>
        <v>-31</v>
      </c>
      <c r="G124" s="124" t="e">
        <f>SUM(D124*100/#REF!)</f>
        <v>#REF!</v>
      </c>
    </row>
    <row r="125" spans="1:7">
      <c r="A125" s="144" t="s">
        <v>102</v>
      </c>
      <c r="B125" s="117"/>
      <c r="C125" s="183">
        <v>185</v>
      </c>
      <c r="D125" s="184">
        <v>469</v>
      </c>
      <c r="E125" s="183">
        <f t="shared" si="6"/>
        <v>253.51351351351352</v>
      </c>
      <c r="F125" s="183">
        <f t="shared" si="7"/>
        <v>284</v>
      </c>
      <c r="G125" s="124" t="e">
        <f>SUM(D125*100/#REF!)</f>
        <v>#REF!</v>
      </c>
    </row>
    <row r="126" spans="1:7">
      <c r="A126" s="144" t="s">
        <v>103</v>
      </c>
      <c r="B126" s="117"/>
      <c r="C126" s="183">
        <v>1400</v>
      </c>
      <c r="D126" s="184">
        <v>968.11</v>
      </c>
      <c r="E126" s="183">
        <f t="shared" si="6"/>
        <v>69.150714285714287</v>
      </c>
      <c r="F126" s="183">
        <f t="shared" si="7"/>
        <v>-431.89</v>
      </c>
      <c r="G126" s="124" t="e">
        <f>SUM(D126*100/#REF!)</f>
        <v>#REF!</v>
      </c>
    </row>
    <row r="127" spans="1:7">
      <c r="A127" s="144" t="s">
        <v>440</v>
      </c>
      <c r="B127" s="117"/>
      <c r="C127" s="183">
        <v>0</v>
      </c>
      <c r="D127" s="184">
        <v>0</v>
      </c>
      <c r="E127" s="183">
        <v>0</v>
      </c>
      <c r="F127" s="183">
        <f t="shared" si="7"/>
        <v>0</v>
      </c>
      <c r="G127" s="124" t="e">
        <f>SUM(D127*100/#REF!)</f>
        <v>#REF!</v>
      </c>
    </row>
    <row r="128" spans="1:7">
      <c r="A128" s="144" t="s">
        <v>101</v>
      </c>
      <c r="B128" s="117"/>
      <c r="C128" s="183">
        <v>530</v>
      </c>
      <c r="D128" s="184">
        <v>226.54</v>
      </c>
      <c r="E128" s="183">
        <f t="shared" si="6"/>
        <v>42.743396226415094</v>
      </c>
      <c r="F128" s="183">
        <f t="shared" si="7"/>
        <v>-303.46000000000004</v>
      </c>
      <c r="G128" s="124"/>
    </row>
    <row r="129" spans="1:7">
      <c r="A129" s="144" t="s">
        <v>401</v>
      </c>
      <c r="B129" s="117"/>
      <c r="C129" s="183">
        <v>0</v>
      </c>
      <c r="D129" s="184">
        <v>4.88</v>
      </c>
      <c r="E129" s="183">
        <v>0</v>
      </c>
      <c r="F129" s="183">
        <f t="shared" si="7"/>
        <v>4.88</v>
      </c>
      <c r="G129" s="124"/>
    </row>
    <row r="130" spans="1:7">
      <c r="A130" s="144" t="s">
        <v>311</v>
      </c>
      <c r="B130" s="117"/>
      <c r="C130" s="183">
        <v>0</v>
      </c>
      <c r="D130" s="184">
        <v>19.23</v>
      </c>
      <c r="E130" s="183"/>
      <c r="F130" s="183">
        <f t="shared" si="7"/>
        <v>19.23</v>
      </c>
      <c r="G130" s="124"/>
    </row>
    <row r="131" spans="1:7">
      <c r="A131" s="144" t="s">
        <v>415</v>
      </c>
      <c r="B131" s="117"/>
      <c r="C131" s="183">
        <v>0</v>
      </c>
      <c r="D131" s="184">
        <v>2.34</v>
      </c>
      <c r="E131" s="183"/>
      <c r="F131" s="183">
        <f t="shared" si="7"/>
        <v>2.34</v>
      </c>
      <c r="G131" s="123" t="e">
        <f>SUM(D131*100/#REF!)</f>
        <v>#REF!</v>
      </c>
    </row>
    <row r="132" spans="1:7">
      <c r="A132" s="169" t="s">
        <v>432</v>
      </c>
      <c r="B132" s="128"/>
      <c r="C132" s="183"/>
      <c r="D132" s="184">
        <v>4.76</v>
      </c>
      <c r="E132" s="183">
        <v>0</v>
      </c>
      <c r="F132" s="183">
        <f t="shared" ref="F132:F195" si="11">D132-C132</f>
        <v>4.76</v>
      </c>
      <c r="G132" s="123" t="e">
        <f>SUM(D132*100/#REF!)</f>
        <v>#REF!</v>
      </c>
    </row>
    <row r="133" spans="1:7">
      <c r="A133" s="139" t="s">
        <v>433</v>
      </c>
      <c r="B133" s="147" t="s">
        <v>104</v>
      </c>
      <c r="C133" s="182">
        <f>SUM(C137+C134)</f>
        <v>0</v>
      </c>
      <c r="D133" s="182">
        <f>D134+D137</f>
        <v>21.119999999999997</v>
      </c>
      <c r="E133" s="182">
        <v>0</v>
      </c>
      <c r="F133" s="182">
        <f t="shared" si="11"/>
        <v>21.119999999999997</v>
      </c>
      <c r="G133" s="124" t="e">
        <f>SUM(D133*100/#REF!)</f>
        <v>#REF!</v>
      </c>
    </row>
    <row r="134" spans="1:7">
      <c r="A134" s="139" t="s">
        <v>105</v>
      </c>
      <c r="B134" s="147" t="s">
        <v>106</v>
      </c>
      <c r="C134" s="182">
        <f>SUM(C135:C136)</f>
        <v>0</v>
      </c>
      <c r="D134" s="182">
        <f>SUM(D135:D136)</f>
        <v>21.06</v>
      </c>
      <c r="E134" s="182">
        <v>0</v>
      </c>
      <c r="F134" s="182">
        <f t="shared" si="11"/>
        <v>21.06</v>
      </c>
      <c r="G134" s="124" t="e">
        <f>SUM(D134*100/#REF!)</f>
        <v>#REF!</v>
      </c>
    </row>
    <row r="135" spans="1:7">
      <c r="A135" s="140" t="s">
        <v>107</v>
      </c>
      <c r="B135" s="117" t="s">
        <v>106</v>
      </c>
      <c r="C135" s="183">
        <v>0</v>
      </c>
      <c r="D135" s="184">
        <v>21.06</v>
      </c>
      <c r="E135" s="183">
        <v>0</v>
      </c>
      <c r="F135" s="183">
        <f t="shared" si="11"/>
        <v>21.06</v>
      </c>
      <c r="G135" s="123"/>
    </row>
    <row r="136" spans="1:7">
      <c r="A136" s="140" t="s">
        <v>278</v>
      </c>
      <c r="B136" s="117" t="s">
        <v>106</v>
      </c>
      <c r="C136" s="183">
        <v>0</v>
      </c>
      <c r="D136" s="184">
        <v>0</v>
      </c>
      <c r="E136" s="183">
        <v>0</v>
      </c>
      <c r="F136" s="183">
        <f t="shared" si="11"/>
        <v>0</v>
      </c>
      <c r="G136" s="124"/>
    </row>
    <row r="137" spans="1:7" ht="31.5" customHeight="1">
      <c r="A137" s="139" t="s">
        <v>312</v>
      </c>
      <c r="B137" s="147" t="s">
        <v>284</v>
      </c>
      <c r="C137" s="182">
        <v>0</v>
      </c>
      <c r="D137" s="188">
        <v>0.06</v>
      </c>
      <c r="E137" s="182">
        <v>0</v>
      </c>
      <c r="F137" s="182">
        <f t="shared" si="11"/>
        <v>0.06</v>
      </c>
      <c r="G137" s="126" t="e">
        <f>SUM(D137*100/#REF!)</f>
        <v>#REF!</v>
      </c>
    </row>
    <row r="138" spans="1:7" ht="42" customHeight="1">
      <c r="A138" s="140" t="s">
        <v>402</v>
      </c>
      <c r="B138" s="117" t="s">
        <v>284</v>
      </c>
      <c r="C138" s="183"/>
      <c r="D138" s="184">
        <v>0.06</v>
      </c>
      <c r="E138" s="182">
        <v>0</v>
      </c>
      <c r="F138" s="183">
        <f t="shared" si="11"/>
        <v>0.06</v>
      </c>
      <c r="G138" s="127" t="e">
        <f>SUM(D138*100/#REF!)</f>
        <v>#REF!</v>
      </c>
    </row>
    <row r="139" spans="1:7" ht="27.75" customHeight="1">
      <c r="A139" s="142" t="s">
        <v>108</v>
      </c>
      <c r="B139" s="147" t="s">
        <v>109</v>
      </c>
      <c r="C139" s="187">
        <f>SUM(C140+C205+C207+C209)</f>
        <v>1485388.59</v>
      </c>
      <c r="D139" s="187">
        <f>SUM(D140+D207+D209+D205)</f>
        <v>1075863.68</v>
      </c>
      <c r="E139" s="182">
        <f t="shared" ref="E139:E195" si="12">SUM(D139*100/C139)</f>
        <v>72.42977946935757</v>
      </c>
      <c r="F139" s="182">
        <f t="shared" si="11"/>
        <v>-409524.91000000015</v>
      </c>
      <c r="G139" s="127" t="e">
        <f>SUM(D139*100/#REF!)</f>
        <v>#REF!</v>
      </c>
    </row>
    <row r="140" spans="1:7" ht="41.25" customHeight="1">
      <c r="A140" s="143" t="s">
        <v>110</v>
      </c>
      <c r="B140" s="176" t="s">
        <v>111</v>
      </c>
      <c r="C140" s="191">
        <f>SUM(C141+C144+C173+C189)</f>
        <v>1483388.59</v>
      </c>
      <c r="D140" s="191">
        <f>SUM(D141+D144+D173+D189)</f>
        <v>1080723.52</v>
      </c>
      <c r="E140" s="182">
        <f t="shared" si="12"/>
        <v>72.85505141980363</v>
      </c>
      <c r="F140" s="182">
        <f t="shared" si="11"/>
        <v>-402665.07000000007</v>
      </c>
      <c r="G140" s="124" t="e">
        <f>SUM(D140*100/#REF!)</f>
        <v>#REF!</v>
      </c>
    </row>
    <row r="141" spans="1:7" ht="33.75" customHeight="1">
      <c r="A141" s="142" t="s">
        <v>313</v>
      </c>
      <c r="B141" s="147" t="s">
        <v>314</v>
      </c>
      <c r="C141" s="187">
        <f>SUM(C142+C143)</f>
        <v>34965</v>
      </c>
      <c r="D141" s="187">
        <f>SUM(D142+D143)</f>
        <v>11652</v>
      </c>
      <c r="E141" s="182">
        <f t="shared" si="12"/>
        <v>33.324753324753324</v>
      </c>
      <c r="F141" s="182">
        <f t="shared" si="11"/>
        <v>-23313</v>
      </c>
      <c r="G141" s="124" t="e">
        <f>SUM(D141*100/#REF!)</f>
        <v>#REF!</v>
      </c>
    </row>
    <row r="142" spans="1:7" ht="69" customHeight="1">
      <c r="A142" s="144" t="s">
        <v>315</v>
      </c>
      <c r="B142" s="179" t="s">
        <v>316</v>
      </c>
      <c r="C142" s="193">
        <v>21652</v>
      </c>
      <c r="D142" s="192">
        <v>7216</v>
      </c>
      <c r="E142" s="183">
        <f t="shared" si="12"/>
        <v>33.327175318677256</v>
      </c>
      <c r="F142" s="183">
        <f t="shared" si="11"/>
        <v>-14436</v>
      </c>
      <c r="G142" s="127" t="e">
        <f>SUM(D142*100/#REF!)</f>
        <v>#REF!</v>
      </c>
    </row>
    <row r="143" spans="1:7" ht="27" customHeight="1">
      <c r="A143" s="144" t="s">
        <v>315</v>
      </c>
      <c r="B143" s="117" t="s">
        <v>317</v>
      </c>
      <c r="C143" s="193">
        <v>13313</v>
      </c>
      <c r="D143" s="192">
        <v>4436</v>
      </c>
      <c r="E143" s="183">
        <f t="shared" si="12"/>
        <v>33.320814241718622</v>
      </c>
      <c r="F143" s="183">
        <f t="shared" si="11"/>
        <v>-8877</v>
      </c>
      <c r="G143" s="127"/>
    </row>
    <row r="144" spans="1:7" ht="48" customHeight="1">
      <c r="A144" s="142" t="s">
        <v>318</v>
      </c>
      <c r="B144" s="147" t="s">
        <v>424</v>
      </c>
      <c r="C144" s="182">
        <f>SUM(C145+C152+C153+C154+C158+C159+C149+C150+C151)</f>
        <v>858867.44000000006</v>
      </c>
      <c r="D144" s="182">
        <f>SUM(D146+D149+D150+D151+D152+D153+D154+D157+D158+D159)</f>
        <v>517391.86</v>
      </c>
      <c r="E144" s="182">
        <f t="shared" si="12"/>
        <v>60.241177614091406</v>
      </c>
      <c r="F144" s="183">
        <f t="shared" si="11"/>
        <v>-341475.58000000007</v>
      </c>
      <c r="G144" s="124"/>
    </row>
    <row r="145" spans="1:7" ht="51.75" customHeight="1">
      <c r="A145" s="142" t="s">
        <v>366</v>
      </c>
      <c r="B145" s="152" t="s">
        <v>367</v>
      </c>
      <c r="C145" s="182">
        <f>SUM(C146+C147+C148)</f>
        <v>152170.40000000002</v>
      </c>
      <c r="D145" s="182">
        <f>SUM(D146+D147+D148)</f>
        <v>98174.2</v>
      </c>
      <c r="E145" s="182">
        <f t="shared" si="12"/>
        <v>64.515963682818722</v>
      </c>
      <c r="F145" s="183">
        <f t="shared" si="11"/>
        <v>-53996.200000000026</v>
      </c>
      <c r="G145" s="124"/>
    </row>
    <row r="146" spans="1:7" ht="53.25" customHeight="1">
      <c r="A146" s="144" t="s">
        <v>366</v>
      </c>
      <c r="B146" s="117" t="s">
        <v>368</v>
      </c>
      <c r="C146" s="183">
        <v>30770.400000000001</v>
      </c>
      <c r="D146" s="183">
        <v>98174.2</v>
      </c>
      <c r="E146" s="183">
        <f t="shared" si="12"/>
        <v>319.054025947014</v>
      </c>
      <c r="F146" s="183">
        <f t="shared" si="11"/>
        <v>67403.799999999988</v>
      </c>
      <c r="G146" s="124"/>
    </row>
    <row r="147" spans="1:7" ht="63.75" customHeight="1">
      <c r="A147" s="144" t="s">
        <v>366</v>
      </c>
      <c r="B147" s="117" t="s">
        <v>403</v>
      </c>
      <c r="C147" s="183">
        <v>49470.7</v>
      </c>
      <c r="D147" s="183">
        <v>0</v>
      </c>
      <c r="E147" s="183">
        <f t="shared" si="12"/>
        <v>0</v>
      </c>
      <c r="F147" s="183">
        <f t="shared" si="11"/>
        <v>-49470.7</v>
      </c>
      <c r="G147" s="124"/>
    </row>
    <row r="148" spans="1:7" ht="64.5" customHeight="1">
      <c r="A148" s="144" t="s">
        <v>366</v>
      </c>
      <c r="B148" s="117" t="s">
        <v>404</v>
      </c>
      <c r="C148" s="183">
        <v>71929.3</v>
      </c>
      <c r="D148" s="183">
        <v>0</v>
      </c>
      <c r="E148" s="183">
        <f t="shared" si="12"/>
        <v>0</v>
      </c>
      <c r="F148" s="183">
        <f t="shared" si="11"/>
        <v>-71929.3</v>
      </c>
      <c r="G148" s="124"/>
    </row>
    <row r="149" spans="1:7" ht="133.5" customHeight="1">
      <c r="A149" s="145" t="s">
        <v>441</v>
      </c>
      <c r="B149" s="116" t="s">
        <v>442</v>
      </c>
      <c r="C149" s="183">
        <v>105897.75</v>
      </c>
      <c r="D149" s="183">
        <v>14422.79</v>
      </c>
      <c r="E149" s="183">
        <f t="shared" si="12"/>
        <v>13.619543380289006</v>
      </c>
      <c r="F149" s="183">
        <f t="shared" si="11"/>
        <v>-91474.959999999992</v>
      </c>
      <c r="G149" s="124"/>
    </row>
    <row r="150" spans="1:7" ht="102" customHeight="1">
      <c r="A150" s="145" t="s">
        <v>443</v>
      </c>
      <c r="B150" s="116" t="s">
        <v>444</v>
      </c>
      <c r="C150" s="183">
        <v>6832.11</v>
      </c>
      <c r="D150" s="183">
        <v>930.5</v>
      </c>
      <c r="E150" s="183">
        <f t="shared" si="12"/>
        <v>13.619511395454699</v>
      </c>
      <c r="F150" s="183">
        <f t="shared" si="11"/>
        <v>-5901.61</v>
      </c>
      <c r="G150" s="124"/>
    </row>
    <row r="151" spans="1:7" ht="61.5" customHeight="1">
      <c r="A151" s="145" t="s">
        <v>461</v>
      </c>
      <c r="B151" s="117" t="s">
        <v>462</v>
      </c>
      <c r="C151" s="183">
        <v>0</v>
      </c>
      <c r="D151" s="183">
        <v>0</v>
      </c>
      <c r="E151" s="183">
        <v>0</v>
      </c>
      <c r="F151" s="183">
        <f t="shared" si="11"/>
        <v>0</v>
      </c>
      <c r="G151" s="124" t="e">
        <f>SUM(D151*100/#REF!)</f>
        <v>#REF!</v>
      </c>
    </row>
    <row r="152" spans="1:7" ht="66" customHeight="1">
      <c r="A152" s="144" t="s">
        <v>405</v>
      </c>
      <c r="B152" s="117" t="s">
        <v>406</v>
      </c>
      <c r="C152" s="183">
        <v>1593.42</v>
      </c>
      <c r="D152" s="183">
        <v>1593.42</v>
      </c>
      <c r="E152" s="183">
        <f t="shared" si="12"/>
        <v>100</v>
      </c>
      <c r="F152" s="183">
        <f t="shared" si="11"/>
        <v>0</v>
      </c>
      <c r="G152" s="124"/>
    </row>
    <row r="153" spans="1:7" ht="51.75" customHeight="1">
      <c r="A153" s="140" t="s">
        <v>407</v>
      </c>
      <c r="B153" s="117" t="s">
        <v>408</v>
      </c>
      <c r="C153" s="183">
        <v>1952.3</v>
      </c>
      <c r="D153" s="183">
        <v>1952.3</v>
      </c>
      <c r="E153" s="183">
        <f t="shared" si="12"/>
        <v>100</v>
      </c>
      <c r="F153" s="183">
        <f t="shared" si="11"/>
        <v>0</v>
      </c>
      <c r="G153" s="124"/>
    </row>
    <row r="154" spans="1:7" ht="63" customHeight="1">
      <c r="A154" s="170" t="s">
        <v>369</v>
      </c>
      <c r="B154" s="117" t="s">
        <v>370</v>
      </c>
      <c r="C154" s="183">
        <v>201485.1</v>
      </c>
      <c r="D154" s="183">
        <f>C154</f>
        <v>201485.1</v>
      </c>
      <c r="E154" s="183">
        <f t="shared" si="12"/>
        <v>100</v>
      </c>
      <c r="F154" s="183">
        <f t="shared" si="11"/>
        <v>0</v>
      </c>
      <c r="G154" s="124" t="e">
        <f>SUM(D154*100/#REF!)</f>
        <v>#REF!</v>
      </c>
    </row>
    <row r="155" spans="1:7" ht="59.25" customHeight="1">
      <c r="A155" s="145" t="s">
        <v>486</v>
      </c>
      <c r="B155" s="117" t="s">
        <v>473</v>
      </c>
      <c r="C155" s="183">
        <v>0</v>
      </c>
      <c r="D155" s="183">
        <v>0</v>
      </c>
      <c r="E155" s="183">
        <v>0</v>
      </c>
      <c r="F155" s="183">
        <f t="shared" si="11"/>
        <v>0</v>
      </c>
      <c r="G155" s="124" t="e">
        <f>SUM(D155*100/#REF!)</f>
        <v>#REF!</v>
      </c>
    </row>
    <row r="156" spans="1:7" ht="59.25" customHeight="1">
      <c r="A156" s="145" t="s">
        <v>472</v>
      </c>
      <c r="B156" s="157" t="s">
        <v>487</v>
      </c>
      <c r="C156" s="183">
        <v>0</v>
      </c>
      <c r="D156" s="183">
        <v>0</v>
      </c>
      <c r="E156" s="183">
        <v>0</v>
      </c>
      <c r="F156" s="183">
        <f t="shared" si="11"/>
        <v>0</v>
      </c>
      <c r="G156" s="123" t="e">
        <f>SUM(D156*100/#REF!)</f>
        <v>#REF!</v>
      </c>
    </row>
    <row r="157" spans="1:7" ht="83.25" customHeight="1">
      <c r="A157" s="144" t="s">
        <v>445</v>
      </c>
      <c r="B157" s="117" t="s">
        <v>409</v>
      </c>
      <c r="C157" s="183">
        <v>0</v>
      </c>
      <c r="D157" s="183">
        <v>0</v>
      </c>
      <c r="E157" s="183">
        <v>0</v>
      </c>
      <c r="F157" s="183">
        <f t="shared" si="11"/>
        <v>0</v>
      </c>
      <c r="G157" s="124"/>
    </row>
    <row r="158" spans="1:7" ht="76.5" customHeight="1">
      <c r="A158" s="144" t="s">
        <v>410</v>
      </c>
      <c r="B158" s="117" t="s">
        <v>411</v>
      </c>
      <c r="C158" s="183">
        <v>14679.7</v>
      </c>
      <c r="D158" s="183">
        <v>14539.69</v>
      </c>
      <c r="E158" s="183">
        <f t="shared" si="12"/>
        <v>99.046233914862015</v>
      </c>
      <c r="F158" s="182">
        <f t="shared" si="11"/>
        <v>-140.01000000000022</v>
      </c>
      <c r="G158" s="124"/>
    </row>
    <row r="159" spans="1:7" ht="30.75" customHeight="1">
      <c r="A159" s="142" t="s">
        <v>319</v>
      </c>
      <c r="B159" s="176" t="s">
        <v>112</v>
      </c>
      <c r="C159" s="182">
        <f>SUM(C160:C172)</f>
        <v>374256.66</v>
      </c>
      <c r="D159" s="182">
        <f>SUM(D160:D172)</f>
        <v>184293.86</v>
      </c>
      <c r="E159" s="182">
        <f t="shared" si="12"/>
        <v>49.242640064174147</v>
      </c>
      <c r="F159" s="182">
        <f t="shared" si="11"/>
        <v>-189962.8</v>
      </c>
      <c r="G159" s="124" t="e">
        <f>SUM(D159*100/#REF!)</f>
        <v>#REF!</v>
      </c>
    </row>
    <row r="160" spans="1:7" ht="27" customHeight="1">
      <c r="A160" s="144" t="s">
        <v>416</v>
      </c>
      <c r="B160" s="117" t="s">
        <v>371</v>
      </c>
      <c r="C160" s="183">
        <v>600</v>
      </c>
      <c r="D160" s="183">
        <v>0</v>
      </c>
      <c r="E160" s="183">
        <f t="shared" si="12"/>
        <v>0</v>
      </c>
      <c r="F160" s="183">
        <f t="shared" si="11"/>
        <v>-600</v>
      </c>
      <c r="G160" s="124" t="e">
        <f>SUM(D160*100/#REF!)</f>
        <v>#REF!</v>
      </c>
    </row>
    <row r="161" spans="1:7" ht="28.5" customHeight="1">
      <c r="A161" s="144" t="s">
        <v>416</v>
      </c>
      <c r="B161" s="117" t="s">
        <v>412</v>
      </c>
      <c r="C161" s="183">
        <v>142.80000000000001</v>
      </c>
      <c r="D161" s="183">
        <v>142.80000000000001</v>
      </c>
      <c r="E161" s="183">
        <f t="shared" si="12"/>
        <v>100</v>
      </c>
      <c r="F161" s="183">
        <f t="shared" si="11"/>
        <v>0</v>
      </c>
      <c r="G161" s="124" t="e">
        <f>SUM(D161*100/#REF!)</f>
        <v>#REF!</v>
      </c>
    </row>
    <row r="162" spans="1:7" ht="102" customHeight="1">
      <c r="A162" s="144" t="s">
        <v>416</v>
      </c>
      <c r="B162" s="116" t="s">
        <v>417</v>
      </c>
      <c r="C162" s="183">
        <v>332</v>
      </c>
      <c r="D162" s="183">
        <v>332</v>
      </c>
      <c r="E162" s="183">
        <f t="shared" si="12"/>
        <v>100</v>
      </c>
      <c r="F162" s="183">
        <f t="shared" si="11"/>
        <v>0</v>
      </c>
      <c r="G162" s="124" t="e">
        <f>SUM(D162*100/#REF!)</f>
        <v>#REF!</v>
      </c>
    </row>
    <row r="163" spans="1:7" ht="106.5" customHeight="1">
      <c r="A163" s="144" t="s">
        <v>416</v>
      </c>
      <c r="B163" s="116" t="s">
        <v>418</v>
      </c>
      <c r="C163" s="183">
        <v>192.9</v>
      </c>
      <c r="D163" s="183">
        <v>192.9</v>
      </c>
      <c r="E163" s="183">
        <f t="shared" si="12"/>
        <v>100</v>
      </c>
      <c r="F163" s="183">
        <f t="shared" si="11"/>
        <v>0</v>
      </c>
      <c r="G163" s="124" t="e">
        <f>SUM(D163*100/#REF!)</f>
        <v>#REF!</v>
      </c>
    </row>
    <row r="164" spans="1:7" ht="119.25" customHeight="1">
      <c r="A164" s="144" t="s">
        <v>416</v>
      </c>
      <c r="B164" s="116" t="s">
        <v>425</v>
      </c>
      <c r="C164" s="183">
        <v>113.6</v>
      </c>
      <c r="D164" s="183">
        <v>113.6</v>
      </c>
      <c r="E164" s="183">
        <f t="shared" si="12"/>
        <v>100</v>
      </c>
      <c r="F164" s="183">
        <f t="shared" si="11"/>
        <v>0</v>
      </c>
      <c r="G164" s="124"/>
    </row>
    <row r="165" spans="1:7" ht="48.75" customHeight="1">
      <c r="A165" s="144" t="s">
        <v>419</v>
      </c>
      <c r="B165" s="117" t="s">
        <v>320</v>
      </c>
      <c r="C165" s="193">
        <v>39062</v>
      </c>
      <c r="D165" s="184">
        <v>35579.199999999997</v>
      </c>
      <c r="E165" s="183">
        <f t="shared" si="12"/>
        <v>91.083917874148781</v>
      </c>
      <c r="F165" s="183">
        <f t="shared" si="11"/>
        <v>-3482.8000000000029</v>
      </c>
      <c r="G165" s="124" t="e">
        <f>SUM(D165*100/#REF!)</f>
        <v>#REF!</v>
      </c>
    </row>
    <row r="166" spans="1:7" ht="93.75" customHeight="1">
      <c r="A166" s="144" t="s">
        <v>419</v>
      </c>
      <c r="B166" s="117" t="s">
        <v>321</v>
      </c>
      <c r="C166" s="193">
        <v>12702.6</v>
      </c>
      <c r="D166" s="184">
        <v>12702.6</v>
      </c>
      <c r="E166" s="183">
        <f t="shared" si="12"/>
        <v>100</v>
      </c>
      <c r="F166" s="183">
        <f t="shared" si="11"/>
        <v>0</v>
      </c>
      <c r="G166" s="124" t="e">
        <f>SUM(D166*100/#REF!)</f>
        <v>#REF!</v>
      </c>
    </row>
    <row r="167" spans="1:7" ht="69.75" customHeight="1">
      <c r="A167" s="144" t="s">
        <v>419</v>
      </c>
      <c r="B167" s="117" t="s">
        <v>413</v>
      </c>
      <c r="C167" s="193">
        <v>339.57</v>
      </c>
      <c r="D167" s="184">
        <v>339.57</v>
      </c>
      <c r="E167" s="183">
        <f t="shared" si="12"/>
        <v>100</v>
      </c>
      <c r="F167" s="183">
        <f t="shared" si="11"/>
        <v>0</v>
      </c>
      <c r="G167" s="124"/>
    </row>
    <row r="168" spans="1:7" ht="52.5" customHeight="1">
      <c r="A168" s="144" t="s">
        <v>419</v>
      </c>
      <c r="B168" s="117" t="s">
        <v>420</v>
      </c>
      <c r="C168" s="193">
        <v>1151.49</v>
      </c>
      <c r="D168" s="184">
        <v>1151.49</v>
      </c>
      <c r="E168" s="183">
        <f t="shared" si="12"/>
        <v>100</v>
      </c>
      <c r="F168" s="183">
        <f t="shared" si="11"/>
        <v>0</v>
      </c>
      <c r="G168" s="124" t="e">
        <f>SUM(D168*100/#REF!)</f>
        <v>#REF!</v>
      </c>
    </row>
    <row r="169" spans="1:7" ht="51.75" customHeight="1">
      <c r="A169" s="146" t="s">
        <v>446</v>
      </c>
      <c r="B169" s="117" t="s">
        <v>447</v>
      </c>
      <c r="C169" s="193">
        <v>0</v>
      </c>
      <c r="D169" s="184">
        <v>0</v>
      </c>
      <c r="E169" s="182">
        <v>0</v>
      </c>
      <c r="F169" s="183">
        <f t="shared" si="11"/>
        <v>0</v>
      </c>
      <c r="G169" s="124"/>
    </row>
    <row r="170" spans="1:7" ht="89.25">
      <c r="A170" s="146" t="s">
        <v>474</v>
      </c>
      <c r="B170" s="117" t="s">
        <v>475</v>
      </c>
      <c r="C170" s="193">
        <v>969.7</v>
      </c>
      <c r="D170" s="184">
        <v>969.7</v>
      </c>
      <c r="E170" s="183">
        <f t="shared" si="12"/>
        <v>100</v>
      </c>
      <c r="F170" s="183">
        <f t="shared" si="11"/>
        <v>0</v>
      </c>
      <c r="G170" s="124" t="e">
        <f>SUM(D170*100/#REF!)</f>
        <v>#REF!</v>
      </c>
    </row>
    <row r="171" spans="1:7" ht="63.75">
      <c r="A171" s="144" t="s">
        <v>421</v>
      </c>
      <c r="B171" s="117" t="s">
        <v>322</v>
      </c>
      <c r="C171" s="193">
        <v>318650</v>
      </c>
      <c r="D171" s="184">
        <v>132770</v>
      </c>
      <c r="E171" s="183">
        <f t="shared" si="12"/>
        <v>41.666405146712691</v>
      </c>
      <c r="F171" s="183">
        <f t="shared" si="11"/>
        <v>-185880</v>
      </c>
      <c r="G171" s="124" t="e">
        <f>SUM(D171*100/#REF!)</f>
        <v>#REF!</v>
      </c>
    </row>
    <row r="172" spans="1:7" ht="93" customHeight="1">
      <c r="A172" s="144" t="s">
        <v>463</v>
      </c>
      <c r="B172" s="43" t="s">
        <v>464</v>
      </c>
      <c r="C172" s="193">
        <v>0</v>
      </c>
      <c r="D172" s="184">
        <v>0</v>
      </c>
      <c r="E172" s="182"/>
      <c r="F172" s="183">
        <f t="shared" si="11"/>
        <v>0</v>
      </c>
      <c r="G172" s="123" t="e">
        <f>SUM(D172*100/#REF!)</f>
        <v>#REF!</v>
      </c>
    </row>
    <row r="173" spans="1:7" ht="34.5" customHeight="1">
      <c r="A173" s="142" t="s">
        <v>323</v>
      </c>
      <c r="B173" s="147" t="s">
        <v>324</v>
      </c>
      <c r="C173" s="182">
        <f>SUM(C174+C175+C183+C184+C186+C185)</f>
        <v>554878.1</v>
      </c>
      <c r="D173" s="182">
        <f>SUM(D174+D175+D183+D184+D186+D185)</f>
        <v>520643.56</v>
      </c>
      <c r="E173" s="182">
        <f t="shared" si="12"/>
        <v>93.830259294789258</v>
      </c>
      <c r="F173" s="183">
        <f t="shared" si="11"/>
        <v>-34234.539999999979</v>
      </c>
      <c r="G173" s="124" t="e">
        <f>SUM(D173*100/#REF!)</f>
        <v>#REF!</v>
      </c>
    </row>
    <row r="174" spans="1:7" ht="46.5" customHeight="1">
      <c r="A174" s="144" t="s">
        <v>325</v>
      </c>
      <c r="B174" s="117" t="s">
        <v>326</v>
      </c>
      <c r="C174" s="193">
        <v>16971</v>
      </c>
      <c r="D174" s="192">
        <v>15344.8</v>
      </c>
      <c r="E174" s="183">
        <f t="shared" si="12"/>
        <v>90.417771492546109</v>
      </c>
      <c r="F174" s="183">
        <f t="shared" si="11"/>
        <v>-1626.2000000000007</v>
      </c>
      <c r="G174" s="125" t="e">
        <f>SUM(D174*100/#REF!)</f>
        <v>#REF!</v>
      </c>
    </row>
    <row r="175" spans="1:7" ht="47.25" customHeight="1">
      <c r="A175" s="142" t="s">
        <v>327</v>
      </c>
      <c r="B175" s="176" t="s">
        <v>113</v>
      </c>
      <c r="C175" s="191">
        <f>SUM(C176:C182)</f>
        <v>81883.799999999988</v>
      </c>
      <c r="D175" s="191">
        <f>SUM(D176:D182)</f>
        <v>81618.62999999999</v>
      </c>
      <c r="E175" s="182">
        <f t="shared" si="12"/>
        <v>99.676163050566785</v>
      </c>
      <c r="F175" s="182">
        <f t="shared" si="11"/>
        <v>-265.16999999999825</v>
      </c>
      <c r="G175" s="124" t="e">
        <f>SUM(D175*100/#REF!)</f>
        <v>#REF!</v>
      </c>
    </row>
    <row r="176" spans="1:7" ht="85.5" customHeight="1">
      <c r="A176" s="144" t="s">
        <v>327</v>
      </c>
      <c r="B176" s="117" t="s">
        <v>328</v>
      </c>
      <c r="C176" s="193">
        <v>296</v>
      </c>
      <c r="D176" s="184">
        <v>296</v>
      </c>
      <c r="E176" s="183">
        <f t="shared" si="12"/>
        <v>100</v>
      </c>
      <c r="F176" s="182">
        <f t="shared" si="11"/>
        <v>0</v>
      </c>
      <c r="G176" s="124" t="e">
        <f>SUM(D176*100/#REF!)</f>
        <v>#REF!</v>
      </c>
    </row>
    <row r="177" spans="1:7" ht="70.5" customHeight="1">
      <c r="A177" s="144" t="s">
        <v>327</v>
      </c>
      <c r="B177" s="117" t="s">
        <v>329</v>
      </c>
      <c r="C177" s="193">
        <v>78978.399999999994</v>
      </c>
      <c r="D177" s="192">
        <v>78975.399999999994</v>
      </c>
      <c r="E177" s="183">
        <f t="shared" si="12"/>
        <v>99.996201493066451</v>
      </c>
      <c r="F177" s="182">
        <f t="shared" si="11"/>
        <v>-3</v>
      </c>
      <c r="G177" s="124" t="e">
        <f>SUM(D177*100/#REF!)</f>
        <v>#REF!</v>
      </c>
    </row>
    <row r="178" spans="1:7" ht="96" customHeight="1">
      <c r="A178" s="144" t="s">
        <v>327</v>
      </c>
      <c r="B178" s="117" t="s">
        <v>330</v>
      </c>
      <c r="C178" s="193">
        <v>0.1</v>
      </c>
      <c r="D178" s="184">
        <v>0.1</v>
      </c>
      <c r="E178" s="183">
        <f t="shared" si="12"/>
        <v>100</v>
      </c>
      <c r="F178" s="182">
        <f t="shared" si="11"/>
        <v>0</v>
      </c>
      <c r="G178" s="124" t="e">
        <f>SUM(D178*100/#REF!)</f>
        <v>#REF!</v>
      </c>
    </row>
    <row r="179" spans="1:7" ht="51">
      <c r="A179" s="144" t="s">
        <v>327</v>
      </c>
      <c r="B179" s="117" t="s">
        <v>331</v>
      </c>
      <c r="C179" s="193">
        <v>106.4</v>
      </c>
      <c r="D179" s="184">
        <v>106.4</v>
      </c>
      <c r="E179" s="183">
        <f t="shared" si="12"/>
        <v>100</v>
      </c>
      <c r="F179" s="183">
        <f t="shared" si="11"/>
        <v>0</v>
      </c>
      <c r="G179" s="124" t="e">
        <f>SUM(D179*100/#REF!)</f>
        <v>#REF!</v>
      </c>
    </row>
    <row r="180" spans="1:7" ht="123.75" customHeight="1">
      <c r="A180" s="144" t="s">
        <v>327</v>
      </c>
      <c r="B180" s="117" t="s">
        <v>332</v>
      </c>
      <c r="C180" s="193">
        <v>0.2</v>
      </c>
      <c r="D180" s="184">
        <v>0.14000000000000001</v>
      </c>
      <c r="E180" s="183">
        <f t="shared" si="12"/>
        <v>70</v>
      </c>
      <c r="F180" s="183">
        <f t="shared" si="11"/>
        <v>-0.06</v>
      </c>
      <c r="G180" s="124" t="e">
        <f>SUM(D180*100/#REF!)</f>
        <v>#REF!</v>
      </c>
    </row>
    <row r="181" spans="1:7" ht="60" customHeight="1">
      <c r="A181" s="144" t="s">
        <v>327</v>
      </c>
      <c r="B181" s="117" t="s">
        <v>333</v>
      </c>
      <c r="C181" s="193">
        <v>954.3</v>
      </c>
      <c r="D181" s="184">
        <v>692.19</v>
      </c>
      <c r="E181" s="183">
        <f t="shared" si="12"/>
        <v>72.533794404275383</v>
      </c>
      <c r="F181" s="183">
        <f t="shared" si="11"/>
        <v>-262.1099999999999</v>
      </c>
      <c r="G181" s="124"/>
    </row>
    <row r="182" spans="1:7" ht="120" customHeight="1">
      <c r="A182" s="144" t="s">
        <v>334</v>
      </c>
      <c r="B182" s="117" t="s">
        <v>335</v>
      </c>
      <c r="C182" s="193">
        <v>1548.4</v>
      </c>
      <c r="D182" s="184">
        <v>1548.4</v>
      </c>
      <c r="E182" s="183">
        <f t="shared" si="12"/>
        <v>100</v>
      </c>
      <c r="F182" s="183">
        <f t="shared" si="11"/>
        <v>0</v>
      </c>
      <c r="G182" s="124" t="e">
        <f>SUM(D182*100/#REF!)</f>
        <v>#REF!</v>
      </c>
    </row>
    <row r="183" spans="1:7" ht="79.5" customHeight="1">
      <c r="A183" s="144" t="s">
        <v>336</v>
      </c>
      <c r="B183" s="158" t="s">
        <v>465</v>
      </c>
      <c r="C183" s="193">
        <v>13.8</v>
      </c>
      <c r="D183" s="184">
        <v>13.8</v>
      </c>
      <c r="E183" s="183">
        <f t="shared" si="12"/>
        <v>100</v>
      </c>
      <c r="F183" s="183">
        <f t="shared" si="11"/>
        <v>0</v>
      </c>
      <c r="G183" s="124" t="e">
        <f>SUM(D183*100/#REF!)</f>
        <v>#REF!</v>
      </c>
    </row>
    <row r="184" spans="1:7" ht="46.5" customHeight="1">
      <c r="A184" s="144" t="s">
        <v>337</v>
      </c>
      <c r="B184" s="117" t="s">
        <v>466</v>
      </c>
      <c r="C184" s="193">
        <v>15289</v>
      </c>
      <c r="D184" s="184">
        <v>15004.63</v>
      </c>
      <c r="E184" s="183">
        <f t="shared" si="12"/>
        <v>98.140035319510758</v>
      </c>
      <c r="F184" s="183">
        <f t="shared" si="11"/>
        <v>-284.3700000000008</v>
      </c>
      <c r="G184" s="124" t="e">
        <f>SUM(D184*100/#REF!)</f>
        <v>#REF!</v>
      </c>
    </row>
    <row r="185" spans="1:7" ht="57.75" customHeight="1">
      <c r="A185" s="144" t="s">
        <v>372</v>
      </c>
      <c r="B185" s="117" t="s">
        <v>373</v>
      </c>
      <c r="C185" s="193">
        <v>125.7</v>
      </c>
      <c r="D185" s="184">
        <v>125.7</v>
      </c>
      <c r="E185" s="183">
        <f t="shared" si="12"/>
        <v>100</v>
      </c>
      <c r="F185" s="183">
        <f t="shared" si="11"/>
        <v>0</v>
      </c>
      <c r="G185" s="127" t="e">
        <f>SUM(D185*100/#REF!)</f>
        <v>#REF!</v>
      </c>
    </row>
    <row r="186" spans="1:7" ht="31.5" customHeight="1">
      <c r="A186" s="142" t="s">
        <v>338</v>
      </c>
      <c r="B186" s="147" t="s">
        <v>114</v>
      </c>
      <c r="C186" s="187">
        <f>SUM(C187:C188)</f>
        <v>440594.8</v>
      </c>
      <c r="D186" s="187">
        <f t="shared" ref="D186" si="13">SUM(D187:D188)</f>
        <v>408536</v>
      </c>
      <c r="E186" s="182">
        <f t="shared" si="12"/>
        <v>92.723745264356282</v>
      </c>
      <c r="F186" s="182">
        <f t="shared" si="11"/>
        <v>-32058.799999999988</v>
      </c>
      <c r="G186" s="124" t="e">
        <f>SUM(D186*100/#REF!)</f>
        <v>#REF!</v>
      </c>
    </row>
    <row r="187" spans="1:7" ht="135.75" customHeight="1">
      <c r="A187" s="144" t="s">
        <v>339</v>
      </c>
      <c r="B187" s="116" t="s">
        <v>340</v>
      </c>
      <c r="C187" s="193">
        <v>260772.8</v>
      </c>
      <c r="D187" s="192">
        <v>240735</v>
      </c>
      <c r="E187" s="183">
        <f t="shared" si="12"/>
        <v>92.315993079032793</v>
      </c>
      <c r="F187" s="183">
        <f t="shared" si="11"/>
        <v>-20037.799999999988</v>
      </c>
      <c r="G187" s="124" t="e">
        <f>SUM(D187*100/#REF!)</f>
        <v>#REF!</v>
      </c>
    </row>
    <row r="188" spans="1:7" ht="77.25" customHeight="1">
      <c r="A188" s="144" t="s">
        <v>339</v>
      </c>
      <c r="B188" s="117" t="s">
        <v>341</v>
      </c>
      <c r="C188" s="193">
        <v>179822</v>
      </c>
      <c r="D188" s="192">
        <v>167801</v>
      </c>
      <c r="E188" s="183">
        <f t="shared" si="12"/>
        <v>93.31505599982205</v>
      </c>
      <c r="F188" s="182">
        <f t="shared" si="11"/>
        <v>-12021</v>
      </c>
      <c r="G188" s="123" t="e">
        <f>SUM(D188*100/#REF!)</f>
        <v>#REF!</v>
      </c>
    </row>
    <row r="189" spans="1:7" ht="28.5" customHeight="1">
      <c r="A189" s="142" t="s">
        <v>374</v>
      </c>
      <c r="B189" s="120" t="s">
        <v>375</v>
      </c>
      <c r="C189" s="187">
        <f>SUM(C190:C204)</f>
        <v>34678.050000000003</v>
      </c>
      <c r="D189" s="187">
        <f>SUM(D190:D204)</f>
        <v>31036.100000000002</v>
      </c>
      <c r="E189" s="182">
        <f t="shared" si="12"/>
        <v>89.497823551208896</v>
      </c>
      <c r="F189" s="182">
        <f t="shared" si="11"/>
        <v>-3641.9500000000007</v>
      </c>
      <c r="G189" s="124"/>
    </row>
    <row r="190" spans="1:7" ht="65.25" customHeight="1">
      <c r="A190" s="144" t="s">
        <v>378</v>
      </c>
      <c r="B190" s="117" t="s">
        <v>467</v>
      </c>
      <c r="C190" s="193">
        <v>16171.75</v>
      </c>
      <c r="D190" s="193">
        <v>12282.86</v>
      </c>
      <c r="E190" s="183">
        <f t="shared" si="12"/>
        <v>75.952571614080114</v>
      </c>
      <c r="F190" s="183">
        <f t="shared" si="11"/>
        <v>-3888.8899999999994</v>
      </c>
      <c r="G190" s="124" t="e">
        <f>SUM(D190*100/#REF!)</f>
        <v>#REF!</v>
      </c>
    </row>
    <row r="191" spans="1:7" ht="96" customHeight="1">
      <c r="A191" s="146" t="s">
        <v>488</v>
      </c>
      <c r="B191" s="177" t="s">
        <v>489</v>
      </c>
      <c r="C191" s="193"/>
      <c r="D191" s="193"/>
      <c r="E191" s="183">
        <v>0</v>
      </c>
      <c r="F191" s="183">
        <f t="shared" si="11"/>
        <v>0</v>
      </c>
      <c r="G191" s="124"/>
    </row>
    <row r="192" spans="1:7" ht="78" customHeight="1">
      <c r="A192" s="146" t="s">
        <v>378</v>
      </c>
      <c r="B192" s="116" t="s">
        <v>434</v>
      </c>
      <c r="C192" s="193">
        <v>0</v>
      </c>
      <c r="D192" s="193">
        <v>0</v>
      </c>
      <c r="E192" s="183">
        <v>0</v>
      </c>
      <c r="F192" s="183">
        <f t="shared" si="11"/>
        <v>0</v>
      </c>
      <c r="G192" s="124"/>
    </row>
    <row r="193" spans="1:7" ht="135.75" customHeight="1">
      <c r="A193" s="144" t="s">
        <v>378</v>
      </c>
      <c r="B193" s="129" t="s">
        <v>426</v>
      </c>
      <c r="C193" s="193">
        <v>7726</v>
      </c>
      <c r="D193" s="193">
        <v>7726</v>
      </c>
      <c r="E193" s="183">
        <f t="shared" si="12"/>
        <v>100</v>
      </c>
      <c r="F193" s="183">
        <f t="shared" si="11"/>
        <v>0</v>
      </c>
      <c r="G193" s="124"/>
    </row>
    <row r="194" spans="1:7" ht="144" customHeight="1">
      <c r="A194" s="144" t="s">
        <v>378</v>
      </c>
      <c r="B194" s="129" t="s">
        <v>427</v>
      </c>
      <c r="C194" s="193">
        <v>6500</v>
      </c>
      <c r="D194" s="193">
        <v>6500</v>
      </c>
      <c r="E194" s="183">
        <f t="shared" si="12"/>
        <v>100</v>
      </c>
      <c r="F194" s="183">
        <f t="shared" si="11"/>
        <v>0</v>
      </c>
      <c r="G194" s="124" t="e">
        <f>SUM(D194*100/#REF!)</f>
        <v>#REF!</v>
      </c>
    </row>
    <row r="195" spans="1:7" ht="167.25" customHeight="1">
      <c r="A195" s="144" t="s">
        <v>378</v>
      </c>
      <c r="B195" s="129" t="s">
        <v>476</v>
      </c>
      <c r="C195" s="193">
        <v>2395</v>
      </c>
      <c r="D195" s="193">
        <f>C195</f>
        <v>2395</v>
      </c>
      <c r="E195" s="183">
        <f t="shared" si="12"/>
        <v>100</v>
      </c>
      <c r="F195" s="183">
        <f t="shared" si="11"/>
        <v>0</v>
      </c>
      <c r="G195" s="124" t="e">
        <f>SUM(D195*100/#REF!)</f>
        <v>#REF!</v>
      </c>
    </row>
    <row r="196" spans="1:7" ht="65.25" customHeight="1">
      <c r="A196" s="145" t="s">
        <v>435</v>
      </c>
      <c r="B196" s="43" t="s">
        <v>436</v>
      </c>
      <c r="C196" s="193">
        <v>0</v>
      </c>
      <c r="D196" s="193">
        <v>0</v>
      </c>
      <c r="E196" s="183"/>
      <c r="F196" s="183">
        <f t="shared" ref="F196:F212" si="14">D196-C196</f>
        <v>0</v>
      </c>
      <c r="G196" s="124"/>
    </row>
    <row r="197" spans="1:7" ht="54.75" customHeight="1">
      <c r="A197" s="145" t="s">
        <v>490</v>
      </c>
      <c r="B197" s="159" t="s">
        <v>491</v>
      </c>
      <c r="C197" s="193"/>
      <c r="D197" s="193"/>
      <c r="E197" s="183">
        <v>0</v>
      </c>
      <c r="F197" s="183">
        <f t="shared" si="14"/>
        <v>0</v>
      </c>
      <c r="G197" s="124" t="e">
        <f>SUM(D197*100/#REF!)</f>
        <v>#REF!</v>
      </c>
    </row>
    <row r="198" spans="1:7" ht="81" customHeight="1">
      <c r="A198" s="145" t="s">
        <v>435</v>
      </c>
      <c r="B198" s="160" t="s">
        <v>448</v>
      </c>
      <c r="C198" s="193">
        <v>75</v>
      </c>
      <c r="D198" s="193">
        <v>75</v>
      </c>
      <c r="E198" s="183">
        <f t="shared" ref="E198:E212" si="15">SUM(D198*100/C198)</f>
        <v>100</v>
      </c>
      <c r="F198" s="183">
        <f t="shared" si="14"/>
        <v>0</v>
      </c>
      <c r="G198" s="124"/>
    </row>
    <row r="199" spans="1:7" ht="51">
      <c r="A199" s="145" t="s">
        <v>435</v>
      </c>
      <c r="B199" s="43" t="s">
        <v>477</v>
      </c>
      <c r="C199" s="193">
        <v>0</v>
      </c>
      <c r="D199" s="193">
        <v>57.9</v>
      </c>
      <c r="E199" s="182">
        <v>0</v>
      </c>
      <c r="F199" s="183">
        <f t="shared" si="14"/>
        <v>57.9</v>
      </c>
      <c r="G199" s="124" t="e">
        <f>SUM(D199*100/#REF!)</f>
        <v>#REF!</v>
      </c>
    </row>
    <row r="200" spans="1:7" ht="58.5" customHeight="1">
      <c r="A200" s="145" t="s">
        <v>435</v>
      </c>
      <c r="B200" s="43" t="s">
        <v>492</v>
      </c>
      <c r="C200" s="193">
        <v>0</v>
      </c>
      <c r="D200" s="193">
        <v>41</v>
      </c>
      <c r="E200" s="182">
        <v>0</v>
      </c>
      <c r="F200" s="183">
        <f t="shared" si="14"/>
        <v>41</v>
      </c>
      <c r="G200" s="127" t="e">
        <f>SUM(D200*100/#REF!)</f>
        <v>#REF!</v>
      </c>
    </row>
    <row r="201" spans="1:7" ht="54.75" customHeight="1">
      <c r="A201" s="145" t="s">
        <v>435</v>
      </c>
      <c r="B201" s="43" t="s">
        <v>493</v>
      </c>
      <c r="C201" s="193">
        <v>0</v>
      </c>
      <c r="D201" s="193">
        <v>148.04</v>
      </c>
      <c r="E201" s="182">
        <v>0</v>
      </c>
      <c r="F201" s="183">
        <f t="shared" si="14"/>
        <v>148.04</v>
      </c>
      <c r="G201" s="124" t="e">
        <f>SUM(D201*100/#REF!)</f>
        <v>#REF!</v>
      </c>
    </row>
    <row r="202" spans="1:7" ht="139.5" customHeight="1">
      <c r="A202" s="144" t="s">
        <v>376</v>
      </c>
      <c r="B202" s="117" t="s">
        <v>377</v>
      </c>
      <c r="C202" s="193">
        <v>1737.3</v>
      </c>
      <c r="D202" s="192">
        <v>1737.3</v>
      </c>
      <c r="E202" s="183">
        <f t="shared" si="15"/>
        <v>100</v>
      </c>
      <c r="F202" s="183">
        <f t="shared" si="14"/>
        <v>0</v>
      </c>
      <c r="G202" s="123" t="e">
        <f>SUM(D202*100/#REF!)</f>
        <v>#REF!</v>
      </c>
    </row>
    <row r="203" spans="1:7" ht="51">
      <c r="A203" s="144" t="s">
        <v>376</v>
      </c>
      <c r="B203" s="117" t="s">
        <v>468</v>
      </c>
      <c r="C203" s="193">
        <v>73</v>
      </c>
      <c r="D203" s="192">
        <v>73</v>
      </c>
      <c r="E203" s="183">
        <f t="shared" si="15"/>
        <v>100</v>
      </c>
      <c r="F203" s="183">
        <f t="shared" si="14"/>
        <v>0</v>
      </c>
      <c r="G203" s="124" t="e">
        <f>SUM(D203*100/#REF!)</f>
        <v>#REF!</v>
      </c>
    </row>
    <row r="204" spans="1:7" ht="102">
      <c r="A204" s="144" t="s">
        <v>378</v>
      </c>
      <c r="B204" s="117" t="s">
        <v>379</v>
      </c>
      <c r="C204" s="193">
        <v>0</v>
      </c>
      <c r="D204" s="192">
        <v>0</v>
      </c>
      <c r="E204" s="182">
        <v>0</v>
      </c>
      <c r="F204" s="183">
        <f t="shared" si="14"/>
        <v>0</v>
      </c>
      <c r="G204" s="123" t="e">
        <f>SUM(D204*100/#REF!)</f>
        <v>#REF!</v>
      </c>
    </row>
    <row r="205" spans="1:7" ht="25.5">
      <c r="A205" s="171" t="s">
        <v>428</v>
      </c>
      <c r="B205" s="147" t="s">
        <v>380</v>
      </c>
      <c r="C205" s="187">
        <f>SUM(C206)</f>
        <v>2000</v>
      </c>
      <c r="D205" s="187">
        <f>SUM(D206)</f>
        <v>2000</v>
      </c>
      <c r="E205" s="182">
        <f t="shared" si="15"/>
        <v>100</v>
      </c>
      <c r="F205" s="182">
        <f t="shared" si="14"/>
        <v>0</v>
      </c>
      <c r="G205" s="124" t="e">
        <f>SUM(D205*100/#REF!)</f>
        <v>#REF!</v>
      </c>
    </row>
    <row r="206" spans="1:7" ht="25.5">
      <c r="A206" s="172" t="s">
        <v>429</v>
      </c>
      <c r="B206" s="117" t="s">
        <v>380</v>
      </c>
      <c r="C206" s="193">
        <v>2000</v>
      </c>
      <c r="D206" s="192">
        <v>2000</v>
      </c>
      <c r="E206" s="183">
        <f t="shared" si="15"/>
        <v>100</v>
      </c>
      <c r="F206" s="183">
        <f t="shared" si="14"/>
        <v>0</v>
      </c>
      <c r="G206" s="124" t="e">
        <f>SUM(D206*100/#REF!)</f>
        <v>#REF!</v>
      </c>
    </row>
    <row r="207" spans="1:7" ht="38.25">
      <c r="A207" s="142" t="s">
        <v>354</v>
      </c>
      <c r="B207" s="147" t="s">
        <v>128</v>
      </c>
      <c r="C207" s="182">
        <f>SUM(C208)</f>
        <v>0</v>
      </c>
      <c r="D207" s="182">
        <f>SUM(D208)</f>
        <v>51.38</v>
      </c>
      <c r="E207" s="182">
        <v>0</v>
      </c>
      <c r="F207" s="182">
        <f t="shared" si="14"/>
        <v>51.38</v>
      </c>
      <c r="G207" s="124" t="e">
        <f>SUM(D207*100/#REF!)</f>
        <v>#REF!</v>
      </c>
    </row>
    <row r="208" spans="1:7" ht="38.25">
      <c r="A208" s="144" t="s">
        <v>355</v>
      </c>
      <c r="B208" s="117" t="s">
        <v>129</v>
      </c>
      <c r="C208" s="193">
        <v>0</v>
      </c>
      <c r="D208" s="184">
        <v>51.38</v>
      </c>
      <c r="E208" s="183">
        <v>0</v>
      </c>
      <c r="F208" s="183">
        <f t="shared" si="14"/>
        <v>51.38</v>
      </c>
    </row>
    <row r="209" spans="1:6" ht="63.75">
      <c r="A209" s="142" t="s">
        <v>356</v>
      </c>
      <c r="B209" s="147" t="s">
        <v>469</v>
      </c>
      <c r="C209" s="187">
        <f>SUM(C210:C211)</f>
        <v>0</v>
      </c>
      <c r="D209" s="187">
        <f>SUM(D210:D211)</f>
        <v>-6911.22</v>
      </c>
      <c r="E209" s="182">
        <v>0</v>
      </c>
      <c r="F209" s="182">
        <f t="shared" si="14"/>
        <v>-6911.22</v>
      </c>
    </row>
    <row r="210" spans="1:6" ht="63.75">
      <c r="A210" s="144" t="s">
        <v>357</v>
      </c>
      <c r="B210" s="117" t="s">
        <v>469</v>
      </c>
      <c r="C210" s="193"/>
      <c r="D210" s="184">
        <v>-2062.75</v>
      </c>
      <c r="E210" s="182">
        <v>0</v>
      </c>
      <c r="F210" s="183">
        <f t="shared" si="14"/>
        <v>-2062.75</v>
      </c>
    </row>
    <row r="211" spans="1:6" ht="63.75">
      <c r="A211" s="144" t="s">
        <v>358</v>
      </c>
      <c r="B211" s="117" t="s">
        <v>469</v>
      </c>
      <c r="C211" s="193" t="s">
        <v>120</v>
      </c>
      <c r="D211" s="184">
        <v>-4848.47</v>
      </c>
      <c r="E211" s="182">
        <v>0</v>
      </c>
      <c r="F211" s="184">
        <v>-4848.47</v>
      </c>
    </row>
    <row r="212" spans="1:6">
      <c r="A212" s="142"/>
      <c r="B212" s="147" t="s">
        <v>115</v>
      </c>
      <c r="C212" s="187">
        <f>SUM(C139+C4)</f>
        <v>2055972.4000000004</v>
      </c>
      <c r="D212" s="187">
        <f>SUM(D139+D4)</f>
        <v>1609454.5299999998</v>
      </c>
      <c r="E212" s="182">
        <f t="shared" si="15"/>
        <v>78.281913220235808</v>
      </c>
      <c r="F212" s="182">
        <f t="shared" si="14"/>
        <v>-446517.87000000058</v>
      </c>
    </row>
  </sheetData>
  <mergeCells count="1">
    <mergeCell ref="A1:G1"/>
  </mergeCells>
  <pageMargins left="0.70866141732283472" right="0" top="0.24" bottom="0.17" header="0.22" footer="0.17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opLeftCell="A25" workbookViewId="0">
      <selection activeCell="F25" sqref="F25"/>
    </sheetView>
  </sheetViews>
  <sheetFormatPr defaultRowHeight="15"/>
  <cols>
    <col min="1" max="1" width="10.7109375" style="73" customWidth="1"/>
    <col min="2" max="2" width="58.140625" style="73" customWidth="1"/>
    <col min="3" max="3" width="14.5703125" style="73" customWidth="1"/>
    <col min="4" max="4" width="8.42578125" style="73" hidden="1" customWidth="1"/>
    <col min="5" max="5" width="15" style="73" customWidth="1"/>
    <col min="6" max="6" width="14.140625" style="107" customWidth="1"/>
    <col min="7" max="7" width="6.7109375" style="73" hidden="1" customWidth="1"/>
    <col min="8" max="8" width="13.5703125" style="73" customWidth="1"/>
    <col min="9" max="9" width="9.140625" style="1"/>
    <col min="10" max="10" width="11.28515625" style="1" customWidth="1"/>
    <col min="11" max="16384" width="9.140625" style="1"/>
  </cols>
  <sheetData>
    <row r="1" spans="1:19">
      <c r="A1" s="130" t="s">
        <v>146</v>
      </c>
      <c r="B1" s="130"/>
      <c r="C1" s="130"/>
      <c r="D1" s="130"/>
      <c r="E1" s="130"/>
      <c r="F1" s="130"/>
      <c r="G1" s="130"/>
      <c r="H1" s="130"/>
    </row>
    <row r="2" spans="1:19">
      <c r="A2" s="131" t="s">
        <v>480</v>
      </c>
      <c r="B2" s="131"/>
      <c r="C2" s="131"/>
      <c r="D2" s="131"/>
      <c r="E2" s="131"/>
      <c r="F2" s="131"/>
      <c r="G2" s="131"/>
      <c r="H2" s="131"/>
    </row>
    <row r="3" spans="1:19">
      <c r="A3" s="74"/>
      <c r="B3" s="74"/>
      <c r="C3" s="74"/>
      <c r="D3" s="74"/>
      <c r="E3" s="74"/>
      <c r="F3" s="132"/>
      <c r="G3" s="132"/>
      <c r="H3" s="132"/>
    </row>
    <row r="4" spans="1:19" s="2" customFormat="1" ht="110.25" customHeight="1">
      <c r="A4" s="108" t="s">
        <v>147</v>
      </c>
      <c r="B4" s="108" t="s">
        <v>148</v>
      </c>
      <c r="C4" s="109" t="s">
        <v>288</v>
      </c>
      <c r="D4" s="109" t="s">
        <v>149</v>
      </c>
      <c r="E4" s="109" t="s">
        <v>267</v>
      </c>
      <c r="F4" s="109" t="s">
        <v>470</v>
      </c>
      <c r="G4" s="108" t="s">
        <v>150</v>
      </c>
      <c r="H4" s="108" t="s">
        <v>268</v>
      </c>
    </row>
    <row r="5" spans="1:19" s="2" customFormat="1" ht="14.25">
      <c r="A5" s="63">
        <v>1</v>
      </c>
      <c r="B5" s="63">
        <v>2</v>
      </c>
      <c r="C5" s="75">
        <v>3</v>
      </c>
      <c r="D5" s="75"/>
      <c r="E5" s="75">
        <v>4</v>
      </c>
      <c r="F5" s="75">
        <v>5</v>
      </c>
      <c r="G5" s="63"/>
      <c r="H5" s="63">
        <v>6</v>
      </c>
    </row>
    <row r="6" spans="1:19">
      <c r="A6" s="76">
        <v>100</v>
      </c>
      <c r="B6" s="77" t="s">
        <v>151</v>
      </c>
      <c r="C6" s="78">
        <f>SUM(C7:C14)</f>
        <v>153964.58000000002</v>
      </c>
      <c r="D6" s="78"/>
      <c r="E6" s="78">
        <f>SUM(E7:E14)</f>
        <v>146973.28</v>
      </c>
      <c r="F6" s="78">
        <f>SUM(F7:F14)</f>
        <v>110790.04000000001</v>
      </c>
      <c r="G6" s="79"/>
      <c r="H6" s="80">
        <f>F6/E6*100</f>
        <v>75.381076070425863</v>
      </c>
    </row>
    <row r="7" spans="1:19" s="3" customFormat="1" ht="30">
      <c r="A7" s="81">
        <v>102</v>
      </c>
      <c r="B7" s="82" t="s">
        <v>152</v>
      </c>
      <c r="C7" s="83">
        <v>2352.65</v>
      </c>
      <c r="D7" s="83"/>
      <c r="E7" s="83">
        <v>2352.65</v>
      </c>
      <c r="F7" s="83">
        <v>1945.4</v>
      </c>
      <c r="G7" s="84"/>
      <c r="H7" s="85">
        <f>F7/E7*100</f>
        <v>82.689732854440734</v>
      </c>
    </row>
    <row r="8" spans="1:19" ht="30">
      <c r="A8" s="86">
        <v>103</v>
      </c>
      <c r="B8" s="82" t="s">
        <v>153</v>
      </c>
      <c r="C8" s="87">
        <v>4210.8500000000004</v>
      </c>
      <c r="D8" s="87"/>
      <c r="E8" s="87">
        <v>4210.8500000000004</v>
      </c>
      <c r="F8" s="87">
        <v>3281.67</v>
      </c>
      <c r="G8" s="88"/>
      <c r="H8" s="85">
        <f>F8/E8*100</f>
        <v>77.933671349015043</v>
      </c>
      <c r="L8" s="4"/>
      <c r="M8" s="4"/>
      <c r="N8" s="5"/>
      <c r="O8" s="4"/>
      <c r="P8" s="4"/>
      <c r="Q8" s="4"/>
      <c r="R8" s="4"/>
      <c r="S8" s="6"/>
    </row>
    <row r="9" spans="1:19" ht="45">
      <c r="A9" s="86">
        <v>104</v>
      </c>
      <c r="B9" s="82" t="s">
        <v>154</v>
      </c>
      <c r="C9" s="87">
        <v>79648.87</v>
      </c>
      <c r="D9" s="87"/>
      <c r="E9" s="87">
        <v>79648.87</v>
      </c>
      <c r="F9" s="87">
        <v>61407.66</v>
      </c>
      <c r="G9" s="88"/>
      <c r="H9" s="85">
        <f t="shared" ref="H9:H59" si="0">F9/E9*100</f>
        <v>77.09796761711749</v>
      </c>
      <c r="L9" s="7"/>
      <c r="M9" s="8"/>
      <c r="N9" s="9"/>
      <c r="O9" s="10"/>
      <c r="P9" s="11"/>
      <c r="Q9" s="10"/>
      <c r="R9" s="11"/>
      <c r="S9" s="6"/>
    </row>
    <row r="10" spans="1:19" ht="15.75">
      <c r="A10" s="86">
        <v>105</v>
      </c>
      <c r="B10" s="82" t="s">
        <v>155</v>
      </c>
      <c r="C10" s="87">
        <v>13.8</v>
      </c>
      <c r="D10" s="87"/>
      <c r="E10" s="87">
        <v>13.8</v>
      </c>
      <c r="F10" s="87">
        <v>0</v>
      </c>
      <c r="G10" s="88"/>
      <c r="H10" s="85">
        <f t="shared" si="0"/>
        <v>0</v>
      </c>
      <c r="L10" s="12"/>
      <c r="M10" s="13"/>
      <c r="N10" s="14"/>
      <c r="O10" s="15"/>
      <c r="P10" s="15"/>
      <c r="Q10" s="15"/>
      <c r="R10" s="16"/>
      <c r="S10" s="6"/>
    </row>
    <row r="11" spans="1:19" ht="45">
      <c r="A11" s="86">
        <v>106</v>
      </c>
      <c r="B11" s="82" t="s">
        <v>156</v>
      </c>
      <c r="C11" s="87">
        <v>20679.939999999999</v>
      </c>
      <c r="D11" s="87"/>
      <c r="E11" s="87">
        <v>20679.939999999999</v>
      </c>
      <c r="F11" s="87">
        <v>16362.53</v>
      </c>
      <c r="G11" s="88"/>
      <c r="H11" s="85">
        <f t="shared" si="0"/>
        <v>79.122715056233247</v>
      </c>
      <c r="L11" s="17"/>
      <c r="M11" s="13"/>
      <c r="N11" s="18"/>
      <c r="O11" s="19"/>
      <c r="P11" s="19"/>
      <c r="Q11" s="19"/>
      <c r="R11" s="16"/>
      <c r="S11" s="6"/>
    </row>
    <row r="12" spans="1:19" ht="15.75">
      <c r="A12" s="86">
        <v>107</v>
      </c>
      <c r="B12" s="82" t="s">
        <v>157</v>
      </c>
      <c r="C12" s="87">
        <v>0</v>
      </c>
      <c r="D12" s="87"/>
      <c r="E12" s="87">
        <v>0</v>
      </c>
      <c r="F12" s="87">
        <v>0</v>
      </c>
      <c r="G12" s="88"/>
      <c r="H12" s="85">
        <v>0</v>
      </c>
      <c r="L12" s="17"/>
      <c r="M12" s="13"/>
      <c r="N12" s="18"/>
      <c r="O12" s="19"/>
      <c r="P12" s="16"/>
      <c r="Q12" s="19"/>
      <c r="R12" s="16"/>
      <c r="S12" s="6"/>
    </row>
    <row r="13" spans="1:19" ht="15.75">
      <c r="A13" s="86">
        <v>111</v>
      </c>
      <c r="B13" s="82" t="s">
        <v>422</v>
      </c>
      <c r="C13" s="87">
        <v>15378.64</v>
      </c>
      <c r="D13" s="87"/>
      <c r="E13" s="87">
        <v>8387.34</v>
      </c>
      <c r="F13" s="87">
        <v>0</v>
      </c>
      <c r="G13" s="89"/>
      <c r="H13" s="90">
        <v>27.66</v>
      </c>
      <c r="L13" s="17"/>
      <c r="M13" s="13"/>
      <c r="N13" s="18"/>
      <c r="O13" s="19"/>
      <c r="P13" s="19"/>
      <c r="Q13" s="19"/>
      <c r="R13" s="16"/>
      <c r="S13" s="6"/>
    </row>
    <row r="14" spans="1:19" ht="15.75">
      <c r="A14" s="86">
        <v>113</v>
      </c>
      <c r="B14" s="82" t="s">
        <v>158</v>
      </c>
      <c r="C14" s="87">
        <v>31679.83</v>
      </c>
      <c r="D14" s="87"/>
      <c r="E14" s="87">
        <v>31679.83</v>
      </c>
      <c r="F14" s="87">
        <v>27792.78</v>
      </c>
      <c r="G14" s="88"/>
      <c r="H14" s="85">
        <f t="shared" si="0"/>
        <v>87.730205622946826</v>
      </c>
      <c r="L14" s="17"/>
      <c r="M14" s="13"/>
      <c r="N14" s="18"/>
      <c r="O14" s="19"/>
      <c r="P14" s="16"/>
      <c r="Q14" s="19"/>
      <c r="R14" s="16"/>
      <c r="S14" s="6"/>
    </row>
    <row r="15" spans="1:19" ht="28.5">
      <c r="A15" s="91">
        <v>300</v>
      </c>
      <c r="B15" s="92" t="s">
        <v>159</v>
      </c>
      <c r="C15" s="93">
        <f>SUM(C16:C19)</f>
        <v>9611.5300000000007</v>
      </c>
      <c r="D15" s="93"/>
      <c r="E15" s="93">
        <f>SUM(E16:E19)</f>
        <v>9760.5300000000007</v>
      </c>
      <c r="F15" s="93">
        <f>SUM(F16:F19)</f>
        <v>7998.7399999999989</v>
      </c>
      <c r="G15" s="94"/>
      <c r="H15" s="95">
        <f t="shared" si="0"/>
        <v>81.949853132975349</v>
      </c>
      <c r="J15" s="71"/>
      <c r="L15" s="17"/>
      <c r="M15" s="13"/>
      <c r="N15" s="18"/>
      <c r="O15" s="19"/>
      <c r="P15" s="19"/>
      <c r="Q15" s="19"/>
      <c r="R15" s="16"/>
      <c r="S15" s="6"/>
    </row>
    <row r="16" spans="1:19" ht="15.75">
      <c r="A16" s="86">
        <v>302</v>
      </c>
      <c r="B16" s="82" t="s">
        <v>160</v>
      </c>
      <c r="C16" s="87">
        <v>0</v>
      </c>
      <c r="D16" s="87"/>
      <c r="E16" s="87">
        <v>0</v>
      </c>
      <c r="F16" s="87">
        <v>0</v>
      </c>
      <c r="G16" s="89"/>
      <c r="H16" s="90">
        <v>0</v>
      </c>
      <c r="L16" s="17"/>
      <c r="M16" s="13"/>
      <c r="N16" s="18"/>
      <c r="O16" s="19"/>
      <c r="P16" s="19"/>
      <c r="Q16" s="19"/>
      <c r="R16" s="16"/>
      <c r="S16" s="6"/>
    </row>
    <row r="17" spans="1:19" ht="45">
      <c r="A17" s="86">
        <v>309</v>
      </c>
      <c r="B17" s="82" t="s">
        <v>161</v>
      </c>
      <c r="C17" s="87">
        <v>6464.04</v>
      </c>
      <c r="D17" s="87"/>
      <c r="E17" s="87">
        <v>6514.04</v>
      </c>
      <c r="F17" s="87">
        <v>5936.57</v>
      </c>
      <c r="G17" s="88"/>
      <c r="H17" s="85">
        <f t="shared" si="0"/>
        <v>91.134994565584492</v>
      </c>
      <c r="L17" s="17"/>
      <c r="M17" s="13"/>
      <c r="N17" s="18"/>
      <c r="O17" s="19"/>
      <c r="P17" s="16"/>
      <c r="Q17" s="19"/>
      <c r="R17" s="16"/>
      <c r="S17" s="6"/>
    </row>
    <row r="18" spans="1:19" ht="15.75">
      <c r="A18" s="86">
        <v>310</v>
      </c>
      <c r="B18" s="82" t="s">
        <v>162</v>
      </c>
      <c r="C18" s="87">
        <v>1833.72</v>
      </c>
      <c r="D18" s="87"/>
      <c r="E18" s="87">
        <v>1932.72</v>
      </c>
      <c r="F18" s="87">
        <v>869.06</v>
      </c>
      <c r="G18" s="88"/>
      <c r="H18" s="85">
        <f t="shared" si="0"/>
        <v>44.965644273355679</v>
      </c>
      <c r="L18" s="20"/>
      <c r="M18" s="21"/>
      <c r="N18" s="22"/>
      <c r="O18" s="23"/>
      <c r="P18" s="23"/>
      <c r="Q18" s="23"/>
      <c r="R18" s="16"/>
      <c r="S18" s="6"/>
    </row>
    <row r="19" spans="1:19" ht="30">
      <c r="A19" s="86">
        <v>314</v>
      </c>
      <c r="B19" s="82" t="s">
        <v>163</v>
      </c>
      <c r="C19" s="87">
        <v>1313.77</v>
      </c>
      <c r="D19" s="87"/>
      <c r="E19" s="87">
        <v>1313.77</v>
      </c>
      <c r="F19" s="87">
        <v>1193.1099999999999</v>
      </c>
      <c r="G19" s="88"/>
      <c r="H19" s="85">
        <f t="shared" si="0"/>
        <v>90.815744003897166</v>
      </c>
      <c r="L19" s="17"/>
      <c r="M19" s="13"/>
      <c r="N19" s="24"/>
      <c r="O19" s="19"/>
      <c r="P19" s="19"/>
      <c r="Q19" s="19"/>
      <c r="R19" s="16"/>
      <c r="S19" s="6"/>
    </row>
    <row r="20" spans="1:19" ht="15.75">
      <c r="A20" s="96">
        <v>400</v>
      </c>
      <c r="B20" s="77" t="s">
        <v>164</v>
      </c>
      <c r="C20" s="78">
        <f>SUM(C21:C26)</f>
        <v>87845.09</v>
      </c>
      <c r="D20" s="78"/>
      <c r="E20" s="78">
        <f>SUM(E21:E26)</f>
        <v>87845.079999999987</v>
      </c>
      <c r="F20" s="78">
        <f>SUM(F21:F26)</f>
        <v>73294.990000000005</v>
      </c>
      <c r="G20" s="79"/>
      <c r="H20" s="80">
        <f t="shared" si="0"/>
        <v>83.436647789494884</v>
      </c>
      <c r="L20" s="17"/>
      <c r="M20" s="13"/>
      <c r="N20" s="24"/>
      <c r="O20" s="19"/>
      <c r="P20" s="19"/>
      <c r="Q20" s="19"/>
      <c r="R20" s="16"/>
      <c r="S20" s="6"/>
    </row>
    <row r="21" spans="1:19" ht="15.75">
      <c r="A21" s="86">
        <v>405</v>
      </c>
      <c r="B21" s="82" t="s">
        <v>165</v>
      </c>
      <c r="C21" s="87">
        <v>1011.3</v>
      </c>
      <c r="D21" s="87"/>
      <c r="E21" s="87">
        <v>1011.3</v>
      </c>
      <c r="F21" s="87">
        <v>709.18</v>
      </c>
      <c r="G21" s="88"/>
      <c r="H21" s="85">
        <f t="shared" si="0"/>
        <v>70.125580935429639</v>
      </c>
      <c r="L21" s="17"/>
      <c r="M21" s="13"/>
      <c r="N21" s="24"/>
      <c r="O21" s="19"/>
      <c r="P21" s="19"/>
      <c r="Q21" s="19"/>
      <c r="R21" s="16"/>
      <c r="S21" s="6"/>
    </row>
    <row r="22" spans="1:19" ht="15.75">
      <c r="A22" s="86">
        <v>406</v>
      </c>
      <c r="B22" s="82" t="s">
        <v>166</v>
      </c>
      <c r="C22" s="87">
        <v>1307.1199999999999</v>
      </c>
      <c r="D22" s="87"/>
      <c r="E22" s="87">
        <v>1307.1199999999999</v>
      </c>
      <c r="F22" s="87">
        <v>1304.8399999999999</v>
      </c>
      <c r="G22" s="88"/>
      <c r="H22" s="85">
        <f t="shared" si="0"/>
        <v>99.825570720362322</v>
      </c>
      <c r="L22" s="17"/>
      <c r="M22" s="13"/>
      <c r="N22" s="24"/>
      <c r="O22" s="19"/>
      <c r="P22" s="19"/>
      <c r="Q22" s="19"/>
      <c r="R22" s="16"/>
      <c r="S22" s="6"/>
    </row>
    <row r="23" spans="1:19" ht="15.75">
      <c r="A23" s="86">
        <v>408</v>
      </c>
      <c r="B23" s="97" t="s">
        <v>167</v>
      </c>
      <c r="C23" s="87">
        <v>510</v>
      </c>
      <c r="D23" s="87"/>
      <c r="E23" s="87">
        <v>510</v>
      </c>
      <c r="F23" s="87">
        <v>5</v>
      </c>
      <c r="G23" s="88"/>
      <c r="H23" s="85">
        <f t="shared" si="0"/>
        <v>0.98039215686274506</v>
      </c>
      <c r="L23" s="25"/>
      <c r="M23" s="8"/>
      <c r="N23" s="26"/>
      <c r="O23" s="10"/>
      <c r="P23" s="9"/>
      <c r="Q23" s="10"/>
      <c r="R23" s="16"/>
      <c r="S23" s="6"/>
    </row>
    <row r="24" spans="1:19" ht="15.75">
      <c r="A24" s="86">
        <v>409</v>
      </c>
      <c r="B24" s="98" t="s">
        <v>168</v>
      </c>
      <c r="C24" s="87">
        <v>73969.740000000005</v>
      </c>
      <c r="D24" s="87"/>
      <c r="E24" s="87">
        <v>73969.73</v>
      </c>
      <c r="F24" s="87">
        <v>65625.08</v>
      </c>
      <c r="G24" s="88"/>
      <c r="H24" s="85">
        <f t="shared" si="0"/>
        <v>88.718831338170361</v>
      </c>
      <c r="L24" s="17"/>
      <c r="M24" s="13"/>
      <c r="N24" s="24"/>
      <c r="O24" s="19"/>
      <c r="P24" s="19"/>
      <c r="Q24" s="19"/>
      <c r="R24" s="16"/>
      <c r="S24" s="6"/>
    </row>
    <row r="25" spans="1:19" ht="15.75">
      <c r="A25" s="86">
        <v>410</v>
      </c>
      <c r="B25" s="98" t="s">
        <v>169</v>
      </c>
      <c r="C25" s="87">
        <v>982.75</v>
      </c>
      <c r="D25" s="87"/>
      <c r="E25" s="87">
        <v>982.75</v>
      </c>
      <c r="F25" s="87">
        <v>295.18</v>
      </c>
      <c r="G25" s="88"/>
      <c r="H25" s="85">
        <f t="shared" si="0"/>
        <v>30.036123123887055</v>
      </c>
      <c r="L25" s="17"/>
      <c r="M25" s="13"/>
      <c r="N25" s="24"/>
      <c r="O25" s="19"/>
      <c r="P25" s="19"/>
      <c r="Q25" s="19"/>
      <c r="R25" s="16"/>
      <c r="S25" s="6"/>
    </row>
    <row r="26" spans="1:19" ht="15.75">
      <c r="A26" s="86">
        <v>412</v>
      </c>
      <c r="B26" s="97" t="s">
        <v>170</v>
      </c>
      <c r="C26" s="87">
        <v>10064.18</v>
      </c>
      <c r="D26" s="87"/>
      <c r="E26" s="87">
        <v>10064.18</v>
      </c>
      <c r="F26" s="87">
        <v>5355.71</v>
      </c>
      <c r="G26" s="88"/>
      <c r="H26" s="85">
        <f t="shared" si="0"/>
        <v>53.215562519748246</v>
      </c>
      <c r="L26" s="17"/>
      <c r="M26" s="27"/>
      <c r="N26" s="24"/>
      <c r="O26" s="19"/>
      <c r="P26" s="19"/>
      <c r="Q26" s="19"/>
      <c r="R26" s="16"/>
      <c r="S26" s="6"/>
    </row>
    <row r="27" spans="1:19" s="28" customFormat="1" ht="15.75">
      <c r="A27" s="76">
        <v>500</v>
      </c>
      <c r="B27" s="77" t="s">
        <v>171</v>
      </c>
      <c r="C27" s="78">
        <f>SUM(C28:C31)</f>
        <v>461077.22</v>
      </c>
      <c r="D27" s="78"/>
      <c r="E27" s="78">
        <f>SUM(E28:E31)</f>
        <v>467426.61400000006</v>
      </c>
      <c r="F27" s="78">
        <f>SUM(F28:F31)</f>
        <v>120609.46</v>
      </c>
      <c r="G27" s="79"/>
      <c r="H27" s="80">
        <f t="shared" si="0"/>
        <v>25.802865388405117</v>
      </c>
      <c r="J27" s="72" t="s">
        <v>120</v>
      </c>
      <c r="L27" s="17"/>
      <c r="M27" s="29"/>
      <c r="N27" s="24"/>
      <c r="O27" s="19"/>
      <c r="P27" s="16"/>
      <c r="Q27" s="19"/>
      <c r="R27" s="16"/>
      <c r="S27" s="30"/>
    </row>
    <row r="28" spans="1:19" ht="15.75">
      <c r="A28" s="86">
        <v>501</v>
      </c>
      <c r="B28" s="97" t="s">
        <v>172</v>
      </c>
      <c r="C28" s="87">
        <v>136187.01999999999</v>
      </c>
      <c r="D28" s="87"/>
      <c r="E28" s="87">
        <v>136187.014</v>
      </c>
      <c r="F28" s="87">
        <v>25222.71</v>
      </c>
      <c r="G28" s="88"/>
      <c r="H28" s="85">
        <f t="shared" si="0"/>
        <v>18.520642504137729</v>
      </c>
      <c r="L28" s="17"/>
      <c r="M28" s="29"/>
      <c r="N28" s="24"/>
      <c r="O28" s="19"/>
      <c r="P28" s="19"/>
      <c r="Q28" s="19"/>
      <c r="R28" s="16"/>
      <c r="S28" s="6"/>
    </row>
    <row r="29" spans="1:19" ht="15.75">
      <c r="A29" s="86">
        <v>502</v>
      </c>
      <c r="B29" s="97" t="s">
        <v>173</v>
      </c>
      <c r="C29" s="87">
        <v>253151.93</v>
      </c>
      <c r="D29" s="87"/>
      <c r="E29" s="87">
        <v>259501.32</v>
      </c>
      <c r="F29" s="87">
        <v>35689.129999999997</v>
      </c>
      <c r="G29" s="88"/>
      <c r="H29" s="85">
        <f t="shared" si="0"/>
        <v>13.752966651576184</v>
      </c>
      <c r="J29" s="71" t="s">
        <v>120</v>
      </c>
      <c r="L29" s="17"/>
      <c r="M29" s="27"/>
      <c r="N29" s="24"/>
      <c r="O29" s="19"/>
      <c r="P29" s="16"/>
      <c r="Q29" s="19"/>
      <c r="R29" s="16"/>
      <c r="S29" s="6"/>
    </row>
    <row r="30" spans="1:19" ht="15.75">
      <c r="A30" s="86">
        <v>503</v>
      </c>
      <c r="B30" s="97" t="s">
        <v>174</v>
      </c>
      <c r="C30" s="87">
        <v>61373.65</v>
      </c>
      <c r="D30" s="87"/>
      <c r="E30" s="87">
        <v>61373.66</v>
      </c>
      <c r="F30" s="87">
        <v>50863.07</v>
      </c>
      <c r="G30" s="88"/>
      <c r="H30" s="85">
        <f t="shared" si="0"/>
        <v>82.874428541494822</v>
      </c>
      <c r="L30" s="7"/>
      <c r="M30" s="8"/>
      <c r="N30" s="9"/>
      <c r="O30" s="10"/>
      <c r="P30" s="11"/>
      <c r="Q30" s="10"/>
      <c r="R30" s="16"/>
      <c r="S30" s="6"/>
    </row>
    <row r="31" spans="1:19" ht="21.75" customHeight="1">
      <c r="A31" s="111">
        <v>505</v>
      </c>
      <c r="B31" s="97" t="s">
        <v>175</v>
      </c>
      <c r="C31" s="112">
        <v>10364.620000000001</v>
      </c>
      <c r="D31" s="112"/>
      <c r="E31" s="112">
        <v>10364.620000000001</v>
      </c>
      <c r="F31" s="112">
        <v>8834.5499999999993</v>
      </c>
      <c r="G31" s="113"/>
      <c r="H31" s="114">
        <f t="shared" si="0"/>
        <v>85.237567802775189</v>
      </c>
      <c r="L31" s="17"/>
      <c r="M31" s="27"/>
      <c r="N31" s="18"/>
      <c r="O31" s="19"/>
      <c r="P31" s="19"/>
      <c r="Q31" s="19"/>
      <c r="R31" s="16"/>
      <c r="S31" s="6"/>
    </row>
    <row r="32" spans="1:19" s="28" customFormat="1" ht="15.75">
      <c r="A32" s="76">
        <v>600</v>
      </c>
      <c r="B32" s="77" t="s">
        <v>176</v>
      </c>
      <c r="C32" s="78">
        <f>SUM(C33:C35)</f>
        <v>1729.9</v>
      </c>
      <c r="D32" s="78">
        <f>SUM(D35)</f>
        <v>0</v>
      </c>
      <c r="E32" s="78">
        <f>SUM(E33:E35)</f>
        <v>1736.1</v>
      </c>
      <c r="F32" s="78">
        <f>SUM(F33:F35)</f>
        <v>1480.54</v>
      </c>
      <c r="G32" s="79"/>
      <c r="H32" s="80">
        <f t="shared" si="0"/>
        <v>85.279649789758665</v>
      </c>
      <c r="L32" s="17"/>
      <c r="M32" s="27"/>
      <c r="N32" s="18"/>
      <c r="O32" s="19"/>
      <c r="P32" s="16"/>
      <c r="Q32" s="19"/>
      <c r="R32" s="16"/>
      <c r="S32" s="30"/>
    </row>
    <row r="33" spans="1:19" s="28" customFormat="1" ht="15.75">
      <c r="A33" s="99">
        <v>602</v>
      </c>
      <c r="B33" s="97" t="s">
        <v>177</v>
      </c>
      <c r="C33" s="87">
        <v>86.78</v>
      </c>
      <c r="D33" s="87"/>
      <c r="E33" s="87">
        <v>92.98</v>
      </c>
      <c r="F33" s="87">
        <v>92.98</v>
      </c>
      <c r="G33" s="88"/>
      <c r="H33" s="85">
        <f t="shared" si="0"/>
        <v>100</v>
      </c>
      <c r="L33" s="17"/>
      <c r="M33" s="27"/>
      <c r="N33" s="18"/>
      <c r="O33" s="19"/>
      <c r="P33" s="16"/>
      <c r="Q33" s="19"/>
      <c r="R33" s="16"/>
      <c r="S33" s="30"/>
    </row>
    <row r="34" spans="1:19" s="28" customFormat="1" ht="30">
      <c r="A34" s="99">
        <v>603</v>
      </c>
      <c r="B34" s="97" t="s">
        <v>178</v>
      </c>
      <c r="C34" s="87">
        <v>1166.97</v>
      </c>
      <c r="D34" s="87"/>
      <c r="E34" s="87">
        <v>1166.97</v>
      </c>
      <c r="F34" s="87">
        <v>1017.56</v>
      </c>
      <c r="G34" s="88"/>
      <c r="H34" s="85">
        <f t="shared" si="0"/>
        <v>87.196757414500794</v>
      </c>
      <c r="L34" s="17"/>
      <c r="M34" s="27"/>
      <c r="N34" s="18"/>
      <c r="O34" s="19"/>
      <c r="P34" s="16"/>
      <c r="Q34" s="19"/>
      <c r="R34" s="16"/>
      <c r="S34" s="30"/>
    </row>
    <row r="35" spans="1:19" s="28" customFormat="1" ht="15.75">
      <c r="A35" s="99">
        <v>605</v>
      </c>
      <c r="B35" s="97" t="s">
        <v>179</v>
      </c>
      <c r="C35" s="87">
        <v>476.15</v>
      </c>
      <c r="D35" s="87"/>
      <c r="E35" s="87">
        <v>476.15</v>
      </c>
      <c r="F35" s="87">
        <v>370</v>
      </c>
      <c r="G35" s="88"/>
      <c r="H35" s="85">
        <f t="shared" si="0"/>
        <v>77.706605061430224</v>
      </c>
      <c r="L35" s="17"/>
      <c r="M35" s="27"/>
      <c r="N35" s="24"/>
      <c r="O35" s="19"/>
      <c r="P35" s="19"/>
      <c r="Q35" s="19"/>
      <c r="R35" s="16"/>
      <c r="S35" s="30"/>
    </row>
    <row r="36" spans="1:19" s="28" customFormat="1" ht="15.75">
      <c r="A36" s="76">
        <v>700</v>
      </c>
      <c r="B36" s="77" t="s">
        <v>180</v>
      </c>
      <c r="C36" s="78">
        <f>SUM(C37:C41)</f>
        <v>1260179.7299999997</v>
      </c>
      <c r="D36" s="78"/>
      <c r="E36" s="78">
        <f>SUM(E37:E41)</f>
        <v>1327830.4799999997</v>
      </c>
      <c r="F36" s="78">
        <f>SUM(F37:F41)</f>
        <v>1161329.32</v>
      </c>
      <c r="G36" s="79"/>
      <c r="H36" s="80">
        <f t="shared" si="0"/>
        <v>87.460661394065937</v>
      </c>
      <c r="J36" s="72" t="s">
        <v>120</v>
      </c>
      <c r="L36" s="17"/>
      <c r="M36" s="27"/>
      <c r="N36" s="18"/>
      <c r="O36" s="19"/>
      <c r="P36" s="16"/>
      <c r="Q36" s="19"/>
      <c r="R36" s="16"/>
      <c r="S36" s="30"/>
    </row>
    <row r="37" spans="1:19" s="28" customFormat="1" ht="15.75">
      <c r="A37" s="100">
        <v>701</v>
      </c>
      <c r="B37" s="97" t="s">
        <v>181</v>
      </c>
      <c r="C37" s="87">
        <v>348188.46</v>
      </c>
      <c r="D37" s="87"/>
      <c r="E37" s="87">
        <v>348188.47</v>
      </c>
      <c r="F37" s="87">
        <v>319431.27</v>
      </c>
      <c r="G37" s="88"/>
      <c r="H37" s="85">
        <f t="shared" si="0"/>
        <v>91.740909743507601</v>
      </c>
      <c r="L37" s="7"/>
      <c r="M37" s="8"/>
      <c r="N37" s="9"/>
      <c r="O37" s="9"/>
      <c r="P37" s="9"/>
      <c r="Q37" s="10"/>
      <c r="R37" s="16"/>
      <c r="S37" s="30"/>
    </row>
    <row r="38" spans="1:19" s="28" customFormat="1" ht="15.75">
      <c r="A38" s="100">
        <v>702</v>
      </c>
      <c r="B38" s="97" t="s">
        <v>182</v>
      </c>
      <c r="C38" s="87">
        <v>700802.47</v>
      </c>
      <c r="D38" s="87"/>
      <c r="E38" s="87">
        <v>768453.21</v>
      </c>
      <c r="F38" s="87">
        <v>661769.06000000006</v>
      </c>
      <c r="G38" s="88"/>
      <c r="H38" s="85">
        <f t="shared" si="0"/>
        <v>86.117027216269946</v>
      </c>
      <c r="L38" s="31"/>
      <c r="M38" s="27"/>
      <c r="N38" s="18"/>
      <c r="O38" s="19"/>
      <c r="P38" s="16"/>
      <c r="Q38" s="19"/>
      <c r="R38" s="16"/>
      <c r="S38" s="30"/>
    </row>
    <row r="39" spans="1:19" s="28" customFormat="1" ht="15.75">
      <c r="A39" s="100">
        <v>703</v>
      </c>
      <c r="B39" s="97" t="s">
        <v>272</v>
      </c>
      <c r="C39" s="87">
        <v>145149.39000000001</v>
      </c>
      <c r="D39" s="87"/>
      <c r="E39" s="87">
        <v>145149.39000000001</v>
      </c>
      <c r="F39" s="87">
        <v>123730.69</v>
      </c>
      <c r="G39" s="88"/>
      <c r="H39" s="85">
        <f t="shared" si="0"/>
        <v>85.243685832920136</v>
      </c>
      <c r="L39" s="31"/>
      <c r="M39" s="27"/>
      <c r="N39" s="18"/>
      <c r="O39" s="19"/>
      <c r="P39" s="16"/>
      <c r="Q39" s="19"/>
      <c r="R39" s="16"/>
      <c r="S39" s="30"/>
    </row>
    <row r="40" spans="1:19" s="28" customFormat="1" ht="15.75">
      <c r="A40" s="100">
        <v>707</v>
      </c>
      <c r="B40" s="97" t="s">
        <v>183</v>
      </c>
      <c r="C40" s="87">
        <v>32216.53</v>
      </c>
      <c r="D40" s="87"/>
      <c r="E40" s="87">
        <v>32216.53</v>
      </c>
      <c r="F40" s="87">
        <v>29946.01</v>
      </c>
      <c r="G40" s="88"/>
      <c r="H40" s="85">
        <f t="shared" si="0"/>
        <v>92.952313610435382</v>
      </c>
      <c r="L40" s="7"/>
      <c r="M40" s="8"/>
      <c r="N40" s="26"/>
      <c r="O40" s="10"/>
      <c r="P40" s="10"/>
      <c r="Q40" s="10"/>
      <c r="R40" s="16"/>
      <c r="S40" s="30"/>
    </row>
    <row r="41" spans="1:19" s="28" customFormat="1" ht="15.75">
      <c r="A41" s="100">
        <v>709</v>
      </c>
      <c r="B41" s="97" t="s">
        <v>184</v>
      </c>
      <c r="C41" s="87">
        <v>33822.879999999997</v>
      </c>
      <c r="D41" s="87"/>
      <c r="E41" s="87">
        <v>33822.879999999997</v>
      </c>
      <c r="F41" s="87">
        <v>26452.29</v>
      </c>
      <c r="G41" s="88"/>
      <c r="H41" s="85">
        <f t="shared" si="0"/>
        <v>78.208272033605667</v>
      </c>
      <c r="L41" s="32"/>
      <c r="M41" s="27"/>
      <c r="N41" s="24"/>
      <c r="O41" s="19"/>
      <c r="P41" s="16"/>
      <c r="Q41" s="19"/>
      <c r="R41" s="16"/>
      <c r="S41" s="30"/>
    </row>
    <row r="42" spans="1:19" s="28" customFormat="1" ht="15.75">
      <c r="A42" s="96">
        <v>800</v>
      </c>
      <c r="B42" s="77" t="s">
        <v>185</v>
      </c>
      <c r="C42" s="78">
        <f>SUM(C43:C44)</f>
        <v>92173.33</v>
      </c>
      <c r="D42" s="78"/>
      <c r="E42" s="78">
        <f>SUM(E43:E44)</f>
        <v>92173.34</v>
      </c>
      <c r="F42" s="78">
        <f>SUM(F43:F44)</f>
        <v>80513.3</v>
      </c>
      <c r="G42" s="79"/>
      <c r="H42" s="80">
        <f t="shared" si="0"/>
        <v>87.349877958203535</v>
      </c>
      <c r="L42" s="32"/>
      <c r="M42" s="27"/>
      <c r="N42" s="24"/>
      <c r="O42" s="19"/>
      <c r="P42" s="19"/>
      <c r="Q42" s="19"/>
      <c r="R42" s="16"/>
      <c r="S42" s="30"/>
    </row>
    <row r="43" spans="1:19" s="28" customFormat="1" ht="15.75">
      <c r="A43" s="100">
        <v>801</v>
      </c>
      <c r="B43" s="97" t="s">
        <v>186</v>
      </c>
      <c r="C43" s="87">
        <v>69818.210000000006</v>
      </c>
      <c r="D43" s="87"/>
      <c r="E43" s="87">
        <v>69818.22</v>
      </c>
      <c r="F43" s="87">
        <v>62231.68</v>
      </c>
      <c r="G43" s="88"/>
      <c r="H43" s="85">
        <f t="shared" si="0"/>
        <v>89.133867921582649</v>
      </c>
      <c r="L43" s="32"/>
      <c r="M43" s="27"/>
      <c r="N43" s="24"/>
      <c r="O43" s="19"/>
      <c r="P43" s="19"/>
      <c r="Q43" s="19"/>
      <c r="R43" s="16"/>
      <c r="S43" s="30"/>
    </row>
    <row r="44" spans="1:19" s="28" customFormat="1" ht="15.75">
      <c r="A44" s="100">
        <v>804</v>
      </c>
      <c r="B44" s="97" t="s">
        <v>187</v>
      </c>
      <c r="C44" s="87">
        <v>22355.119999999999</v>
      </c>
      <c r="D44" s="87"/>
      <c r="E44" s="87">
        <v>22355.119999999999</v>
      </c>
      <c r="F44" s="87">
        <v>18281.62</v>
      </c>
      <c r="G44" s="88"/>
      <c r="H44" s="85">
        <f t="shared" si="0"/>
        <v>81.778223512108184</v>
      </c>
      <c r="L44" s="32"/>
      <c r="M44" s="27"/>
      <c r="N44" s="24"/>
      <c r="O44" s="19"/>
      <c r="P44" s="16"/>
      <c r="Q44" s="19"/>
      <c r="R44" s="16"/>
      <c r="S44" s="30"/>
    </row>
    <row r="45" spans="1:19" s="28" customFormat="1" ht="15.75">
      <c r="A45" s="101">
        <v>900</v>
      </c>
      <c r="B45" s="77" t="s">
        <v>188</v>
      </c>
      <c r="C45" s="78">
        <f>SUM(C46:C46)</f>
        <v>335.71</v>
      </c>
      <c r="D45" s="78"/>
      <c r="E45" s="78">
        <f>SUM(E46:E46)</f>
        <v>335.71</v>
      </c>
      <c r="F45" s="78">
        <f>SUM(F46:F46)</f>
        <v>247</v>
      </c>
      <c r="G45" s="79"/>
      <c r="H45" s="80">
        <f t="shared" si="0"/>
        <v>73.575407345625692</v>
      </c>
      <c r="L45" s="25"/>
      <c r="M45" s="8"/>
      <c r="N45" s="26"/>
      <c r="O45" s="10"/>
      <c r="P45" s="10"/>
      <c r="Q45" s="10"/>
      <c r="R45" s="16"/>
      <c r="S45" s="30"/>
    </row>
    <row r="46" spans="1:19" s="28" customFormat="1" ht="15.75">
      <c r="A46" s="100">
        <v>909</v>
      </c>
      <c r="B46" s="97" t="s">
        <v>189</v>
      </c>
      <c r="C46" s="87">
        <v>335.71</v>
      </c>
      <c r="D46" s="87"/>
      <c r="E46" s="87">
        <v>335.71</v>
      </c>
      <c r="F46" s="87">
        <v>247</v>
      </c>
      <c r="G46" s="88"/>
      <c r="H46" s="85">
        <f t="shared" si="0"/>
        <v>73.575407345625692</v>
      </c>
      <c r="L46" s="32"/>
      <c r="M46" s="27"/>
      <c r="N46" s="24"/>
      <c r="O46" s="19"/>
      <c r="P46" s="19"/>
      <c r="Q46" s="19"/>
      <c r="R46" s="16"/>
      <c r="S46" s="30"/>
    </row>
    <row r="47" spans="1:19" s="28" customFormat="1" ht="15.75">
      <c r="A47" s="102">
        <v>1000</v>
      </c>
      <c r="B47" s="77" t="s">
        <v>190</v>
      </c>
      <c r="C47" s="78">
        <f>SUM(C48:C51)</f>
        <v>131740.35</v>
      </c>
      <c r="D47" s="78"/>
      <c r="E47" s="78">
        <f>SUM(E48:E51)</f>
        <v>131790.74</v>
      </c>
      <c r="F47" s="78">
        <f>SUM(F48:F51)</f>
        <v>117837.91</v>
      </c>
      <c r="G47" s="79"/>
      <c r="H47" s="80">
        <f t="shared" si="0"/>
        <v>89.412890465597215</v>
      </c>
      <c r="L47" s="32"/>
      <c r="M47" s="27"/>
      <c r="N47" s="24"/>
      <c r="O47" s="19"/>
      <c r="P47" s="19"/>
      <c r="Q47" s="19"/>
      <c r="R47" s="16"/>
      <c r="S47" s="30"/>
    </row>
    <row r="48" spans="1:19" s="28" customFormat="1" ht="15.75">
      <c r="A48" s="103">
        <v>1001</v>
      </c>
      <c r="B48" s="97" t="s">
        <v>191</v>
      </c>
      <c r="C48" s="87">
        <v>10448.709999999999</v>
      </c>
      <c r="D48" s="87"/>
      <c r="E48" s="87">
        <v>10448.709999999999</v>
      </c>
      <c r="F48" s="87">
        <v>8350.98</v>
      </c>
      <c r="G48" s="88"/>
      <c r="H48" s="85">
        <f t="shared" si="0"/>
        <v>79.923550371289849</v>
      </c>
      <c r="L48" s="33"/>
      <c r="M48" s="8"/>
      <c r="N48" s="26"/>
      <c r="O48" s="10"/>
      <c r="P48" s="11"/>
      <c r="Q48" s="10"/>
      <c r="R48" s="16"/>
      <c r="S48" s="30"/>
    </row>
    <row r="49" spans="1:19" s="28" customFormat="1" ht="15.75">
      <c r="A49" s="103">
        <v>1002</v>
      </c>
      <c r="B49" s="97" t="s">
        <v>192</v>
      </c>
      <c r="C49" s="87">
        <v>3034.11</v>
      </c>
      <c r="D49" s="87"/>
      <c r="E49" s="87">
        <v>3034.11</v>
      </c>
      <c r="F49" s="87">
        <v>2956</v>
      </c>
      <c r="G49" s="88"/>
      <c r="H49" s="85">
        <f t="shared" si="0"/>
        <v>97.425604213426666</v>
      </c>
      <c r="L49" s="32"/>
      <c r="M49" s="27"/>
      <c r="N49" s="24"/>
      <c r="O49" s="19"/>
      <c r="P49" s="19"/>
      <c r="Q49" s="19"/>
      <c r="R49" s="16"/>
      <c r="S49" s="30"/>
    </row>
    <row r="50" spans="1:19" s="34" customFormat="1" ht="15.75">
      <c r="A50" s="103">
        <v>1003</v>
      </c>
      <c r="B50" s="97" t="s">
        <v>193</v>
      </c>
      <c r="C50" s="87">
        <v>112646.77</v>
      </c>
      <c r="D50" s="87"/>
      <c r="E50" s="87">
        <v>112646.77</v>
      </c>
      <c r="F50" s="87">
        <v>102184.25</v>
      </c>
      <c r="G50" s="88"/>
      <c r="H50" s="85">
        <f t="shared" si="0"/>
        <v>90.712099423711834</v>
      </c>
      <c r="L50" s="35"/>
      <c r="M50" s="8"/>
      <c r="N50" s="26"/>
      <c r="O50" s="10"/>
      <c r="P50" s="11"/>
      <c r="Q50" s="10"/>
      <c r="R50" s="16"/>
      <c r="S50" s="36"/>
    </row>
    <row r="51" spans="1:19" s="28" customFormat="1" ht="15.75">
      <c r="A51" s="103">
        <v>1006</v>
      </c>
      <c r="B51" s="97" t="s">
        <v>194</v>
      </c>
      <c r="C51" s="87">
        <v>5610.76</v>
      </c>
      <c r="D51" s="87"/>
      <c r="E51" s="87">
        <v>5661.15</v>
      </c>
      <c r="F51" s="87">
        <v>4346.68</v>
      </c>
      <c r="G51" s="88"/>
      <c r="H51" s="85">
        <f t="shared" si="0"/>
        <v>76.780866078446962</v>
      </c>
      <c r="L51" s="37"/>
      <c r="M51" s="27"/>
      <c r="N51" s="24"/>
      <c r="O51" s="19"/>
      <c r="P51" s="16"/>
      <c r="Q51" s="19"/>
      <c r="R51" s="16"/>
      <c r="S51" s="30"/>
    </row>
    <row r="52" spans="1:19" s="28" customFormat="1" ht="15.75">
      <c r="A52" s="102">
        <v>1100</v>
      </c>
      <c r="B52" s="77" t="s">
        <v>195</v>
      </c>
      <c r="C52" s="78">
        <f>SUM(C53:C53)</f>
        <v>21972.66</v>
      </c>
      <c r="D52" s="78"/>
      <c r="E52" s="78">
        <f>SUM(E53:E53)</f>
        <v>21972.66</v>
      </c>
      <c r="F52" s="78">
        <f>SUM(F53:F53)</f>
        <v>16631.330000000002</v>
      </c>
      <c r="G52" s="79"/>
      <c r="H52" s="80">
        <f t="shared" si="0"/>
        <v>75.691017837621857</v>
      </c>
      <c r="L52" s="37"/>
      <c r="M52" s="27"/>
      <c r="N52" s="24"/>
      <c r="O52" s="19"/>
      <c r="P52" s="19"/>
      <c r="Q52" s="19"/>
      <c r="R52" s="16"/>
      <c r="S52" s="30"/>
    </row>
    <row r="53" spans="1:19" s="28" customFormat="1" ht="15.75">
      <c r="A53" s="103">
        <v>1101</v>
      </c>
      <c r="B53" s="97" t="s">
        <v>196</v>
      </c>
      <c r="C53" s="87">
        <v>21972.66</v>
      </c>
      <c r="D53" s="87"/>
      <c r="E53" s="87">
        <v>21972.66</v>
      </c>
      <c r="F53" s="87">
        <v>16631.330000000002</v>
      </c>
      <c r="G53" s="88"/>
      <c r="H53" s="85">
        <f t="shared" si="0"/>
        <v>75.691017837621857</v>
      </c>
      <c r="L53" s="37"/>
      <c r="M53" s="27"/>
      <c r="N53" s="24"/>
      <c r="O53" s="19"/>
      <c r="P53" s="16"/>
      <c r="Q53" s="19"/>
      <c r="R53" s="16"/>
      <c r="S53" s="30"/>
    </row>
    <row r="54" spans="1:19" s="28" customFormat="1" ht="15.75">
      <c r="A54" s="102">
        <v>1200</v>
      </c>
      <c r="B54" s="77" t="s">
        <v>197</v>
      </c>
      <c r="C54" s="78">
        <f>SUM(C55+C56)</f>
        <v>2475.9300000000003</v>
      </c>
      <c r="D54" s="78"/>
      <c r="E54" s="78">
        <f>SUM(E55+E56)</f>
        <v>2475.9300000000003</v>
      </c>
      <c r="F54" s="78">
        <f>SUM(F55+F56)</f>
        <v>2190</v>
      </c>
      <c r="G54" s="79"/>
      <c r="H54" s="80">
        <f t="shared" si="0"/>
        <v>88.451612121505846</v>
      </c>
      <c r="L54" s="37"/>
      <c r="M54" s="27"/>
      <c r="N54" s="24"/>
      <c r="O54" s="19"/>
      <c r="P54" s="19"/>
      <c r="Q54" s="19"/>
      <c r="R54" s="16"/>
      <c r="S54" s="30"/>
    </row>
    <row r="55" spans="1:19" s="28" customFormat="1" ht="15.75">
      <c r="A55" s="103">
        <v>1201</v>
      </c>
      <c r="B55" s="97" t="s">
        <v>198</v>
      </c>
      <c r="C55" s="87">
        <v>2108.67</v>
      </c>
      <c r="D55" s="87"/>
      <c r="E55" s="87">
        <v>2108.67</v>
      </c>
      <c r="F55" s="87">
        <v>1865</v>
      </c>
      <c r="G55" s="88"/>
      <c r="H55" s="85">
        <f t="shared" si="0"/>
        <v>88.444374890333705</v>
      </c>
      <c r="L55" s="35"/>
      <c r="M55" s="8"/>
      <c r="N55" s="26"/>
      <c r="O55" s="10"/>
      <c r="P55" s="10"/>
      <c r="Q55" s="10"/>
      <c r="R55" s="16"/>
      <c r="S55" s="30"/>
    </row>
    <row r="56" spans="1:19" s="28" customFormat="1" ht="15.75">
      <c r="A56" s="103">
        <v>1202</v>
      </c>
      <c r="B56" s="97" t="s">
        <v>199</v>
      </c>
      <c r="C56" s="87">
        <v>367.26</v>
      </c>
      <c r="D56" s="87"/>
      <c r="E56" s="87">
        <v>367.26</v>
      </c>
      <c r="F56" s="87">
        <v>325</v>
      </c>
      <c r="G56" s="88"/>
      <c r="H56" s="85">
        <f t="shared" si="0"/>
        <v>88.493165604748683</v>
      </c>
      <c r="L56" s="37"/>
      <c r="M56" s="27"/>
      <c r="N56" s="24"/>
      <c r="O56" s="19"/>
      <c r="P56" s="16"/>
      <c r="Q56" s="19"/>
      <c r="R56" s="16"/>
      <c r="S56" s="30"/>
    </row>
    <row r="57" spans="1:19" s="28" customFormat="1" ht="28.5">
      <c r="A57" s="102">
        <v>1300</v>
      </c>
      <c r="B57" s="77" t="s">
        <v>200</v>
      </c>
      <c r="C57" s="78">
        <f>SUM(C58)</f>
        <v>158.49</v>
      </c>
      <c r="D57" s="78"/>
      <c r="E57" s="78">
        <f>SUM(E58)</f>
        <v>158.49</v>
      </c>
      <c r="F57" s="78">
        <f>SUM(F58)</f>
        <v>9.59</v>
      </c>
      <c r="G57" s="79"/>
      <c r="H57" s="80">
        <f t="shared" si="0"/>
        <v>6.0508549435295595</v>
      </c>
      <c r="L57" s="35"/>
      <c r="M57" s="8"/>
      <c r="N57" s="26"/>
      <c r="O57" s="10"/>
      <c r="P57" s="10"/>
      <c r="Q57" s="10"/>
      <c r="R57" s="16"/>
      <c r="S57" s="30"/>
    </row>
    <row r="58" spans="1:19" s="28" customFormat="1" ht="30">
      <c r="A58" s="103">
        <v>1301</v>
      </c>
      <c r="B58" s="97" t="s">
        <v>201</v>
      </c>
      <c r="C58" s="87">
        <v>158.49</v>
      </c>
      <c r="D58" s="87"/>
      <c r="E58" s="87">
        <v>158.49</v>
      </c>
      <c r="F58" s="87">
        <v>9.59</v>
      </c>
      <c r="G58" s="79"/>
      <c r="H58" s="85">
        <f t="shared" si="0"/>
        <v>6.0508549435295595</v>
      </c>
      <c r="L58" s="37"/>
      <c r="M58" s="27"/>
      <c r="N58" s="24"/>
      <c r="O58" s="19"/>
      <c r="P58" s="16"/>
      <c r="Q58" s="19"/>
      <c r="R58" s="16"/>
      <c r="S58" s="30"/>
    </row>
    <row r="59" spans="1:19" ht="15.75">
      <c r="A59" s="89"/>
      <c r="B59" s="104" t="s">
        <v>202</v>
      </c>
      <c r="C59" s="78">
        <f>SUM(C6+C15+C20+C27+C32+C36+C42+C45+C47+C52+C54+C57)</f>
        <v>2223264.5200000005</v>
      </c>
      <c r="D59" s="78">
        <f>SUM(D6+D15+D20+D27+D32+D36+D42+D45+D47+D52+D54+D57)</f>
        <v>0</v>
      </c>
      <c r="E59" s="78">
        <f>SUM(E6+E15+E20+E27+E32+E36+E42+E45+E47+E52+E54+E57)</f>
        <v>2290478.9540000004</v>
      </c>
      <c r="F59" s="78">
        <f>SUM(F6+F15+F20+F27+F32+F36+F42+F45+F47+F52+F54+F57)</f>
        <v>1692932.2200000002</v>
      </c>
      <c r="G59" s="105"/>
      <c r="H59" s="80">
        <f t="shared" si="0"/>
        <v>73.91171252822609</v>
      </c>
      <c r="J59" s="71"/>
      <c r="L59" s="37"/>
      <c r="M59" s="27"/>
      <c r="N59" s="18"/>
      <c r="O59" s="19"/>
      <c r="P59" s="16"/>
      <c r="Q59" s="19"/>
      <c r="R59" s="16"/>
      <c r="S59" s="6"/>
    </row>
    <row r="60" spans="1:19" ht="15.75">
      <c r="A60" s="74"/>
      <c r="B60" s="74"/>
      <c r="C60" s="74"/>
      <c r="D60" s="74"/>
      <c r="E60" s="74"/>
      <c r="F60" s="106"/>
      <c r="G60" s="74"/>
      <c r="H60" s="74"/>
      <c r="L60" s="35"/>
      <c r="M60" s="8"/>
      <c r="N60" s="26"/>
      <c r="O60" s="10"/>
      <c r="P60" s="10"/>
      <c r="Q60" s="10"/>
      <c r="R60" s="16"/>
      <c r="S60" s="6"/>
    </row>
    <row r="61" spans="1:19">
      <c r="L61" s="38"/>
      <c r="M61" s="38"/>
      <c r="N61" s="38"/>
      <c r="O61" s="38"/>
      <c r="P61" s="38"/>
      <c r="Q61" s="38"/>
      <c r="R61" s="38"/>
      <c r="S61" s="6"/>
    </row>
    <row r="62" spans="1:19" ht="15" customHeight="1">
      <c r="A62" s="133" t="s">
        <v>437</v>
      </c>
      <c r="B62" s="133"/>
      <c r="C62" s="133"/>
      <c r="D62" s="133"/>
      <c r="E62" s="133"/>
      <c r="F62" s="133"/>
      <c r="G62" s="133"/>
      <c r="H62" s="133"/>
      <c r="L62" s="38"/>
      <c r="M62" s="38"/>
      <c r="N62" s="38"/>
      <c r="O62" s="38"/>
      <c r="P62" s="38"/>
      <c r="Q62" s="38"/>
      <c r="R62" s="38"/>
      <c r="S62" s="6"/>
    </row>
    <row r="63" spans="1:19" ht="15.75">
      <c r="A63" s="133"/>
      <c r="B63" s="133"/>
      <c r="C63" s="133"/>
      <c r="D63" s="133"/>
      <c r="E63" s="133"/>
      <c r="F63" s="133"/>
      <c r="G63" s="133"/>
      <c r="H63" s="133"/>
      <c r="L63" s="39"/>
      <c r="M63" s="39"/>
      <c r="N63" s="39"/>
      <c r="O63" s="39"/>
      <c r="P63" s="39"/>
      <c r="Q63" s="39"/>
      <c r="R63" s="39"/>
      <c r="S63" s="6"/>
    </row>
    <row r="64" spans="1:19" ht="12.75" customHeight="1">
      <c r="A64" s="133"/>
      <c r="B64" s="133"/>
      <c r="C64" s="133"/>
      <c r="D64" s="133"/>
      <c r="E64" s="133"/>
      <c r="F64" s="133"/>
      <c r="G64" s="133"/>
      <c r="H64" s="133"/>
      <c r="L64" s="6"/>
      <c r="M64" s="6"/>
      <c r="N64" s="6"/>
      <c r="O64" s="6"/>
      <c r="P64" s="6"/>
      <c r="Q64" s="6"/>
      <c r="R64" s="6"/>
      <c r="S64" s="6"/>
    </row>
    <row r="65" spans="1:19" ht="39" customHeight="1">
      <c r="A65" s="133"/>
      <c r="B65" s="133"/>
      <c r="C65" s="133"/>
      <c r="D65" s="133"/>
      <c r="E65" s="133"/>
      <c r="F65" s="133"/>
      <c r="G65" s="133"/>
      <c r="H65" s="133"/>
      <c r="L65" s="40"/>
      <c r="M65" s="40"/>
      <c r="N65" s="40"/>
      <c r="O65" s="40"/>
      <c r="P65" s="40"/>
      <c r="Q65" s="40"/>
      <c r="R65" s="40"/>
      <c r="S65" s="6"/>
    </row>
    <row r="66" spans="1:19" ht="12.75" hidden="1" customHeight="1">
      <c r="A66" s="133"/>
      <c r="B66" s="133"/>
      <c r="C66" s="133"/>
      <c r="D66" s="133"/>
      <c r="E66" s="133"/>
      <c r="F66" s="133"/>
      <c r="G66" s="133"/>
      <c r="H66" s="133"/>
      <c r="L66" s="40"/>
      <c r="M66" s="40"/>
      <c r="N66" s="40"/>
      <c r="O66" s="40"/>
      <c r="P66" s="40"/>
      <c r="Q66" s="40"/>
      <c r="R66" s="40"/>
      <c r="S66" s="6"/>
    </row>
    <row r="67" spans="1:19" ht="12.75" customHeight="1">
      <c r="L67" s="40"/>
      <c r="M67" s="40"/>
      <c r="N67" s="40"/>
      <c r="O67" s="40"/>
      <c r="P67" s="40"/>
      <c r="Q67" s="40"/>
      <c r="R67" s="40"/>
      <c r="S67" s="6"/>
    </row>
    <row r="68" spans="1:19" ht="12.75" customHeight="1">
      <c r="L68" s="40"/>
      <c r="M68" s="40"/>
      <c r="N68" s="40"/>
      <c r="O68" s="40"/>
      <c r="P68" s="40"/>
      <c r="Q68" s="40"/>
      <c r="R68" s="40"/>
      <c r="S68" s="6"/>
    </row>
    <row r="69" spans="1:19" ht="12.75" customHeight="1">
      <c r="L69" s="40"/>
      <c r="M69" s="40"/>
      <c r="N69" s="40"/>
      <c r="O69" s="40"/>
      <c r="P69" s="40"/>
      <c r="Q69" s="40"/>
      <c r="R69" s="40"/>
      <c r="S69" s="6"/>
    </row>
    <row r="70" spans="1:19">
      <c r="L70" s="6"/>
      <c r="M70" s="6"/>
      <c r="N70" s="6"/>
      <c r="O70" s="6"/>
      <c r="P70" s="6"/>
      <c r="Q70" s="6"/>
      <c r="R70" s="6"/>
      <c r="S70" s="6"/>
    </row>
  </sheetData>
  <mergeCells count="4">
    <mergeCell ref="A1:H1"/>
    <mergeCell ref="A2:H2"/>
    <mergeCell ref="F3:H3"/>
    <mergeCell ref="A62:H66"/>
  </mergeCells>
  <pageMargins left="0.34" right="0.15748031496062992" top="0.27559055118110237" bottom="0.47244094488188981" header="0.15748031496062992" footer="0.5511811023622047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opLeftCell="A22" workbookViewId="0">
      <selection activeCell="E24" sqref="E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  <col min="20" max="20" width="9.7109375" bestFit="1" customWidth="1"/>
  </cols>
  <sheetData>
    <row r="2" spans="1:20" ht="15.75" customHeight="1">
      <c r="A2" s="134" t="s">
        <v>210</v>
      </c>
      <c r="B2" s="134"/>
      <c r="C2" s="134"/>
      <c r="D2" s="134"/>
      <c r="E2" s="134"/>
      <c r="F2" s="134"/>
      <c r="G2" s="47"/>
      <c r="H2" s="47"/>
      <c r="I2" s="47"/>
    </row>
    <row r="3" spans="1:20" ht="15.75">
      <c r="A3" s="134"/>
      <c r="B3" s="134"/>
      <c r="C3" s="134"/>
      <c r="D3" s="134"/>
      <c r="E3" s="134"/>
      <c r="F3" s="134"/>
      <c r="G3" s="47"/>
      <c r="H3" s="47"/>
      <c r="I3" s="47"/>
    </row>
    <row r="4" spans="1:20" ht="15.75">
      <c r="A4" s="135" t="s">
        <v>478</v>
      </c>
      <c r="B4" s="135"/>
      <c r="C4" s="135"/>
      <c r="D4" s="135"/>
      <c r="E4" s="135"/>
      <c r="F4" s="135"/>
    </row>
    <row r="5" spans="1:20" ht="76.5">
      <c r="A5" s="50" t="s">
        <v>211</v>
      </c>
      <c r="B5" s="50" t="s">
        <v>212</v>
      </c>
      <c r="C5" s="50" t="s">
        <v>213</v>
      </c>
      <c r="D5" s="48" t="s">
        <v>289</v>
      </c>
      <c r="E5" s="48" t="s">
        <v>479</v>
      </c>
      <c r="F5" s="48" t="s">
        <v>265</v>
      </c>
    </row>
    <row r="6" spans="1:20">
      <c r="A6" s="51">
        <v>1</v>
      </c>
      <c r="B6" s="52">
        <v>2</v>
      </c>
      <c r="C6" s="52">
        <v>3</v>
      </c>
      <c r="D6" s="115">
        <v>4</v>
      </c>
      <c r="E6" s="49"/>
      <c r="F6" s="49"/>
    </row>
    <row r="7" spans="1:20" ht="31.5">
      <c r="A7" s="53" t="s">
        <v>214</v>
      </c>
      <c r="B7" s="54" t="s">
        <v>215</v>
      </c>
      <c r="C7" s="55" t="s">
        <v>216</v>
      </c>
      <c r="D7" s="118">
        <f>SUM(D8)</f>
        <v>167292.12</v>
      </c>
      <c r="E7" s="65">
        <f>SUM(E8)</f>
        <v>83477.69</v>
      </c>
      <c r="F7" s="62" t="s">
        <v>266</v>
      </c>
      <c r="T7" s="110" t="e">
        <f>Доходы!#REF!-Расходы!F59</f>
        <v>#REF!</v>
      </c>
    </row>
    <row r="8" spans="1:20" ht="47.25">
      <c r="A8" s="53" t="s">
        <v>217</v>
      </c>
      <c r="B8" s="54" t="s">
        <v>218</v>
      </c>
      <c r="C8" s="55" t="s">
        <v>219</v>
      </c>
      <c r="D8" s="118">
        <f>SUM(D9+D14+D23)</f>
        <v>167292.12</v>
      </c>
      <c r="E8" s="65">
        <f>SUM(E9+E14+E23)</f>
        <v>83477.69</v>
      </c>
      <c r="F8" s="62" t="s">
        <v>266</v>
      </c>
    </row>
    <row r="9" spans="1:20" ht="31.5">
      <c r="A9" s="56" t="s">
        <v>220</v>
      </c>
      <c r="B9" s="57" t="s">
        <v>221</v>
      </c>
      <c r="C9" s="58" t="s">
        <v>222</v>
      </c>
      <c r="D9" s="119">
        <f>SUM(D10-D12)</f>
        <v>0</v>
      </c>
      <c r="E9" s="66">
        <f>SUM(E10-E12)</f>
        <v>0</v>
      </c>
      <c r="F9" s="62" t="s">
        <v>266</v>
      </c>
    </row>
    <row r="10" spans="1:20" ht="49.5" customHeight="1">
      <c r="A10" s="56" t="s">
        <v>223</v>
      </c>
      <c r="B10" s="57" t="s">
        <v>224</v>
      </c>
      <c r="C10" s="58" t="s">
        <v>225</v>
      </c>
      <c r="D10" s="119">
        <f>SUM(D11)</f>
        <v>5000</v>
      </c>
      <c r="E10" s="66">
        <f>SUM(E11)</f>
        <v>0</v>
      </c>
      <c r="F10" s="61" t="s">
        <v>266</v>
      </c>
    </row>
    <row r="11" spans="1:20" ht="47.25">
      <c r="A11" s="56" t="s">
        <v>226</v>
      </c>
      <c r="B11" s="57" t="s">
        <v>227</v>
      </c>
      <c r="C11" s="58" t="s">
        <v>228</v>
      </c>
      <c r="D11" s="119">
        <v>5000</v>
      </c>
      <c r="E11" s="67">
        <v>0</v>
      </c>
      <c r="F11" s="61" t="s">
        <v>266</v>
      </c>
    </row>
    <row r="12" spans="1:20" ht="47.25">
      <c r="A12" s="56" t="s">
        <v>229</v>
      </c>
      <c r="B12" s="57" t="s">
        <v>230</v>
      </c>
      <c r="C12" s="58" t="s">
        <v>231</v>
      </c>
      <c r="D12" s="119">
        <f>SUM(D13)</f>
        <v>5000</v>
      </c>
      <c r="E12" s="66">
        <f>SUM(E13)</f>
        <v>0</v>
      </c>
      <c r="F12" s="61" t="s">
        <v>266</v>
      </c>
    </row>
    <row r="13" spans="1:20" ht="47.25">
      <c r="A13" s="56" t="s">
        <v>232</v>
      </c>
      <c r="B13" s="57" t="s">
        <v>233</v>
      </c>
      <c r="C13" s="59" t="s">
        <v>234</v>
      </c>
      <c r="D13" s="119">
        <v>5000</v>
      </c>
      <c r="E13" s="67">
        <v>0</v>
      </c>
      <c r="F13" s="61" t="s">
        <v>266</v>
      </c>
    </row>
    <row r="14" spans="1:20" ht="47.25">
      <c r="A14" s="56" t="s">
        <v>235</v>
      </c>
      <c r="B14" s="57" t="s">
        <v>236</v>
      </c>
      <c r="C14" s="58" t="s">
        <v>237</v>
      </c>
      <c r="D14" s="119">
        <f>SUM(D15-D17)</f>
        <v>-2211.8499999999985</v>
      </c>
      <c r="E14" s="66">
        <f>SUM(E15-E17)</f>
        <v>1091.4499999999998</v>
      </c>
      <c r="F14" s="61">
        <f>E14/D14</f>
        <v>-0.49345570450075754</v>
      </c>
    </row>
    <row r="15" spans="1:20" ht="63">
      <c r="A15" s="56" t="s">
        <v>238</v>
      </c>
      <c r="B15" s="57" t="s">
        <v>239</v>
      </c>
      <c r="C15" s="58" t="s">
        <v>240</v>
      </c>
      <c r="D15" s="119">
        <f>SUM(D16)</f>
        <v>17000</v>
      </c>
      <c r="E15" s="66">
        <f>SUM(E16)</f>
        <v>8900</v>
      </c>
      <c r="F15" s="61" t="s">
        <v>266</v>
      </c>
    </row>
    <row r="16" spans="1:20" ht="63">
      <c r="A16" s="56" t="s">
        <v>241</v>
      </c>
      <c r="B16" s="57" t="s">
        <v>242</v>
      </c>
      <c r="C16" s="58" t="s">
        <v>243</v>
      </c>
      <c r="D16" s="119">
        <v>17000</v>
      </c>
      <c r="E16" s="67">
        <v>8900</v>
      </c>
      <c r="F16" s="61" t="s">
        <v>266</v>
      </c>
    </row>
    <row r="17" spans="1:6" ht="78.75">
      <c r="A17" s="56" t="s">
        <v>244</v>
      </c>
      <c r="B17" s="57" t="s">
        <v>245</v>
      </c>
      <c r="C17" s="58" t="s">
        <v>246</v>
      </c>
      <c r="D17" s="119">
        <f>SUM(D18)</f>
        <v>19211.849999999999</v>
      </c>
      <c r="E17" s="66">
        <f>SUM(E18)</f>
        <v>7808.55</v>
      </c>
      <c r="F17" s="61">
        <f>E18/D18</f>
        <v>0.40644446005980689</v>
      </c>
    </row>
    <row r="18" spans="1:6" ht="69" customHeight="1">
      <c r="A18" s="56" t="s">
        <v>247</v>
      </c>
      <c r="B18" s="60" t="s">
        <v>248</v>
      </c>
      <c r="C18" s="58" t="s">
        <v>249</v>
      </c>
      <c r="D18" s="119">
        <v>19211.849999999999</v>
      </c>
      <c r="E18" s="67">
        <v>7808.55</v>
      </c>
      <c r="F18" s="61">
        <f>E18/D18</f>
        <v>0.40644446005980689</v>
      </c>
    </row>
    <row r="19" spans="1:6" ht="47.25">
      <c r="A19" s="56" t="s">
        <v>250</v>
      </c>
      <c r="B19" s="57" t="s">
        <v>251</v>
      </c>
      <c r="C19" s="58" t="s">
        <v>252</v>
      </c>
      <c r="D19" s="119">
        <f>SUM(D20)</f>
        <v>0</v>
      </c>
      <c r="E19" s="66">
        <f>SUM(E20)</f>
        <v>0</v>
      </c>
      <c r="F19" s="61" t="s">
        <v>266</v>
      </c>
    </row>
    <row r="20" spans="1:6" ht="127.5" customHeight="1">
      <c r="A20" s="56" t="s">
        <v>253</v>
      </c>
      <c r="B20" s="60" t="s">
        <v>254</v>
      </c>
      <c r="C20" s="58" t="s">
        <v>255</v>
      </c>
      <c r="D20" s="119">
        <v>0</v>
      </c>
      <c r="E20" s="67">
        <v>0</v>
      </c>
      <c r="F20" s="61" t="s">
        <v>266</v>
      </c>
    </row>
    <row r="21" spans="1:6" ht="51" customHeight="1">
      <c r="A21" s="56" t="s">
        <v>256</v>
      </c>
      <c r="B21" s="57" t="s">
        <v>257</v>
      </c>
      <c r="C21" s="58" t="s">
        <v>258</v>
      </c>
      <c r="D21" s="119">
        <f>SUM(D22)</f>
        <v>0</v>
      </c>
      <c r="E21" s="66">
        <f>SUM(E22)</f>
        <v>0</v>
      </c>
      <c r="F21" s="61" t="s">
        <v>266</v>
      </c>
    </row>
    <row r="22" spans="1:6" ht="67.5" customHeight="1">
      <c r="A22" s="56" t="s">
        <v>259</v>
      </c>
      <c r="B22" s="57" t="s">
        <v>260</v>
      </c>
      <c r="C22" s="58" t="s">
        <v>261</v>
      </c>
      <c r="D22" s="119">
        <v>0</v>
      </c>
      <c r="E22" s="68">
        <v>0</v>
      </c>
      <c r="F22" s="61" t="s">
        <v>266</v>
      </c>
    </row>
    <row r="23" spans="1:6" ht="34.5" customHeight="1">
      <c r="A23" s="56" t="s">
        <v>262</v>
      </c>
      <c r="B23" s="57" t="s">
        <v>263</v>
      </c>
      <c r="C23" s="58" t="s">
        <v>264</v>
      </c>
      <c r="D23" s="119">
        <v>169503.97</v>
      </c>
      <c r="E23" s="69">
        <v>82386.240000000005</v>
      </c>
      <c r="F23" s="62" t="s">
        <v>266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A4" sqref="A4:B4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136" t="s">
        <v>205</v>
      </c>
      <c r="B2" s="136"/>
    </row>
    <row r="3" spans="1:2" s="1" customFormat="1" ht="19.5" customHeight="1">
      <c r="A3" s="136" t="s">
        <v>206</v>
      </c>
      <c r="B3" s="136"/>
    </row>
    <row r="4" spans="1:2" ht="15.75">
      <c r="A4" s="137" t="s">
        <v>481</v>
      </c>
      <c r="B4" s="137"/>
    </row>
    <row r="5" spans="1:2" ht="42.75">
      <c r="A5" s="41" t="s">
        <v>203</v>
      </c>
      <c r="B5" s="42" t="s">
        <v>204</v>
      </c>
    </row>
    <row r="6" spans="1:2">
      <c r="A6" s="43" t="s">
        <v>207</v>
      </c>
      <c r="B6" s="64">
        <v>11828.42</v>
      </c>
    </row>
    <row r="8" spans="1:2">
      <c r="B8" s="1" t="s">
        <v>120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D6" sqref="D6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138" t="s">
        <v>209</v>
      </c>
      <c r="B2" s="138"/>
    </row>
    <row r="3" spans="1:2" ht="15.75">
      <c r="A3" s="137" t="s">
        <v>482</v>
      </c>
      <c r="B3" s="137"/>
    </row>
    <row r="4" spans="1:2" ht="38.25">
      <c r="A4" s="45" t="s">
        <v>203</v>
      </c>
      <c r="B4" s="46" t="s">
        <v>204</v>
      </c>
    </row>
    <row r="5" spans="1:2" ht="29.25" customHeight="1">
      <c r="A5" s="44" t="s">
        <v>208</v>
      </c>
      <c r="B5" s="70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2019-12-03T06:54:35Z</cp:lastPrinted>
  <dcterms:created xsi:type="dcterms:W3CDTF">2015-01-16T05:02:30Z</dcterms:created>
  <dcterms:modified xsi:type="dcterms:W3CDTF">2019-12-03T11:25:00Z</dcterms:modified>
</cp:coreProperties>
</file>