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 name="Расходы" sheetId="2" r:id="rId2"/>
    <sheet name="Лист3" sheetId="3" r:id="rId3"/>
  </sheets>
  <definedNames>
    <definedName name="_xlnm.Print_Area" localSheetId="1">'Расходы'!$A$1:$G$63</definedName>
  </definedNames>
  <calcPr fullCalcOnLoad="1"/>
</workbook>
</file>

<file path=xl/sharedStrings.xml><?xml version="1.0" encoding="utf-8"?>
<sst xmlns="http://schemas.openxmlformats.org/spreadsheetml/2006/main" count="384" uniqueCount="348">
  <si>
    <t>Мунципальный долг по состоянию на 01.01.2016 года составил  14 159,7 тыс. руб.</t>
  </si>
  <si>
    <r>
      <t xml:space="preserve">    </t>
    </r>
    <r>
      <rPr>
        <vertAlign val="superscript"/>
        <sz val="10"/>
        <color indexed="8"/>
        <rFont val="Times New Roman"/>
        <family val="1"/>
      </rPr>
      <t>1*</t>
    </r>
    <r>
      <rPr>
        <sz val="10"/>
        <color indexed="8"/>
        <rFont val="Times New Roman"/>
        <family val="1"/>
      </rPr>
      <t xml:space="preserve"> Примечание:  Общая сумма расходов, осуществленных за счет резервного администрации Невьянского городского округа, составило 14 379,1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</si>
  <si>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Межбюджетные трансферты, передаваемые бюджетам городских округов,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t>
  </si>
  <si>
    <t>000  2  18  04000  04  0000  180</t>
  </si>
  <si>
    <t>Субсидии,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 между муниципальными образованиями в 2015 году на предоставление социальных выплат молодым семьям на приобретение (строительство) жилья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</si>
  <si>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</si>
  <si>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и кинематография</t>
  </si>
  <si>
    <t>Здравоохранение</t>
  </si>
  <si>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</si>
  <si>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</si>
  <si>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</si>
  <si>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</si>
  <si>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</si>
  <si>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</si>
  <si>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</si>
  <si>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182  1  01  02000  01  0000  110</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</si>
  <si>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</si>
  <si>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</si>
  <si>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</si>
  <si>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</si>
  <si>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</si>
  <si>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</si>
  <si>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</si>
  <si>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</si>
  <si>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182  1  05  02000  02  0000  110</t>
  </si>
  <si>
    <t>Единый налог на вмененный доход для отдельных видов деятельности</t>
  </si>
  <si>
    <t>182  1  05  02010  02  0000  110</t>
  </si>
  <si>
    <t>182  1  05  02020  02  0000  110</t>
  </si>
  <si>
    <t>Единый налог на вмененный доход для отдельных видов деятельности (за налоговые периоды, истекшие до 1 января 2011 года)</t>
  </si>
  <si>
    <t>182  1  05  03000  01  0000  110</t>
  </si>
  <si>
    <t>Единый сельскохозяйственный налог</t>
  </si>
  <si>
    <t>182  1  05  03010  01  0000  110</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</si>
  <si>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</si>
  <si>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</si>
  <si>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</si>
  <si>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</si>
  <si>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</si>
  <si>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</si>
  <si>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</si>
  <si>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</si>
  <si>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</si>
  <si>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</si>
  <si>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</si>
  <si>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</si>
  <si>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000  1  09  00000  00  0000  000</t>
  </si>
  <si>
    <t>182  1  09  04052  04  0000  110</t>
  </si>
  <si>
    <t>Земельный налог (по обязательствам, возникшим до 1 января 2006 года), мобилизуемый на территориях городских округов</t>
  </si>
  <si>
    <t>000  1  11  00000  00  0000  000</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</si>
  <si>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</si>
  <si>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</si>
  <si>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902  1  11  05074  04  0003  120</t>
  </si>
  <si>
    <t>902  1  11  05074  04  0004  120</t>
  </si>
  <si>
    <t>902  1  11  05074  04  0010  120</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</si>
  <si>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</si>
  <si>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</si>
  <si>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</si>
  <si>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</si>
  <si>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</si>
  <si>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</si>
  <si>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</si>
  <si>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</si>
  <si>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</si>
  <si>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</si>
  <si>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</si>
  <si>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</si>
  <si>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</si>
  <si>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</si>
  <si>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901  1  13  01994  04  0004  130</t>
  </si>
  <si>
    <t>901  1  13  02064  04  0000  130</t>
  </si>
  <si>
    <t>Прочие доходы от компенсации затрат бюджетов городских округов (в части возврата дебиторской задолженности прошлых лет)</t>
  </si>
  <si>
    <t>906  1  13  02994  04  0001  130</t>
  </si>
  <si>
    <t>000  1  14  00000  00  0000  000</t>
  </si>
  <si>
    <t>ДОХОДЫ ОТ ПРОДАЖИ МАТЕРИАЛЬНЫХ И НЕМАТЕРИАЛЬНЫХ АКТИВОВ</t>
  </si>
  <si>
    <t>902  1  14  01040  04  0000  410</t>
  </si>
  <si>
    <t>Доходы от продажи квартир, находящихся в собственности городских округов</t>
  </si>
  <si>
    <t>902  1  14  02043  04  0001  410</t>
  </si>
  <si>
    <t>902  1  14  02043  04  0002  410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</si>
  <si>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</si>
  <si>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</si>
  <si>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</si>
  <si>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</si>
  <si>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</si>
  <si>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</si>
  <si>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</si>
  <si>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</si>
  <si>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</si>
  <si>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</si>
  <si>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</si>
  <si>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</si>
  <si>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Cуммы по искам о возмещении вреда, причиненного окружающей среде, подлежащие зачислению в бюджеты городских округов</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</si>
  <si>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</si>
  <si>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</si>
  <si>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</si>
  <si>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</si>
  <si>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</si>
  <si>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037  1  16  90040  04  0000  140</t>
  </si>
  <si>
    <t>901  1  16  90040  04  0000  140</t>
  </si>
  <si>
    <t>141  1  16  90040  04  6000  140</t>
  </si>
  <si>
    <t>182  1  16  90040  04  6000  140</t>
  </si>
  <si>
    <t>188  1  16  90040  04  6000  140</t>
  </si>
  <si>
    <t>192  1  16  90040  04  6000  140</t>
  </si>
  <si>
    <t>000  1  17  00000  00  0000  140</t>
  </si>
  <si>
    <t>ПРОЧИЕ НЕНАЛОГОВЫЕ ДОХОДЫ</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</si>
  <si>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</si>
  <si>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</si>
  <si>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</si>
  <si>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</si>
  <si>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</si>
  <si>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t>
  </si>
  <si>
    <t>919  2  02  01001  04  0000  151</t>
  </si>
  <si>
    <t>Дотации бюджетам городских округов на выравнивание бюджетной обеспеченности</t>
  </si>
  <si>
    <t xml:space="preserve"> 000  2  02  02000  00  0000  151</t>
  </si>
  <si>
    <t>СУБСИДИИ</t>
  </si>
  <si>
    <t>000  2  02  02999  04  0000  151</t>
  </si>
  <si>
    <t>ПРОЧИЕ субсидии бюджетам городских округов</t>
  </si>
  <si>
    <t>906  2  02  02999  04  0000  151</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</si>
  <si>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</si>
  <si>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</si>
  <si>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919  2  02  02999  04  0000  151</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</si>
  <si>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</si>
  <si>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000  2  02  03000  00  0000  151</t>
  </si>
  <si>
    <t>СУБВЕНЦИИ</t>
  </si>
  <si>
    <t>901  2  02  03001  04  0000  151</t>
  </si>
  <si>
    <t>Субвенции бюджетам городских округов  на оплату  жилищно-коммунальных услуг отдельным категориям граждан</t>
  </si>
  <si>
    <t>901 2  02  03022  04  0000  151</t>
  </si>
  <si>
    <t>Субвенции бюджетам городских округов на предоставление гражданам субсидий на оплату жилого помещения и коммунальных услуг</t>
  </si>
  <si>
    <t>901  2  02  03024  04  0000  151</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</si>
  <si>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</si>
  <si>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</si>
  <si>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</si>
  <si>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</si>
  <si>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</si>
  <si>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906  2  02  03999  04  0000  151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</si>
  <si>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</si>
  <si>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</si>
  <si>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</si>
  <si>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000  2  19  04000  04  0000  151</t>
  </si>
  <si>
    <t>901  2  19  04000  04  0000  151</t>
  </si>
  <si>
    <t>906  2  19  04000  04  0000  151</t>
  </si>
  <si>
    <t>908  2  19  04000  04  0000  151</t>
  </si>
  <si>
    <t>ИТОГО ДОХОДОВ</t>
  </si>
  <si>
    <t>Налог на доходы физических лиц</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</si>
  <si>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</si>
  <si>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</si>
  <si>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</si>
  <si>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</si>
  <si>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</si>
  <si>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</si>
  <si>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</si>
  <si>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</si>
  <si>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000  1  05  04000  02  0000  110</t>
  </si>
  <si>
    <t>Налог, взимаемый в связи с применением патентной системы налогообложения</t>
  </si>
  <si>
    <t>182  1  06  01000  00  0000  110</t>
  </si>
  <si>
    <t>Налог на имущество физических лиц</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</si>
  <si>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</si>
  <si>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</si>
  <si>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</si>
  <si>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000  1  11  05074  00  0000  000</t>
  </si>
  <si>
    <t>Доходы от сдачи в аренду имущества, составляющего казну городских округов (за исключением земельных участков)</t>
  </si>
  <si>
    <t>000  1  13  01000  00  0000  130</t>
  </si>
  <si>
    <t>Доходы от оказания платных услуг (работ)</t>
  </si>
  <si>
    <t>000  1  13  01994  04  0004  130</t>
  </si>
  <si>
    <t>Прочие доходы от оказания платных услуг (работ)</t>
  </si>
  <si>
    <t>00  1  13  02000  00  0000  130</t>
  </si>
  <si>
    <t xml:space="preserve">Доходы от компенсации затрат государства </t>
  </si>
  <si>
    <t>000  1  13  02994  04  0001  130</t>
  </si>
  <si>
    <t>000  1  14  01000  00  0000  410</t>
  </si>
  <si>
    <t>Доходы от продажи квартир</t>
  </si>
  <si>
    <t>000  1  14  06010  00  0000  430</t>
  </si>
  <si>
    <t>Доходы от продажи земельных участков, государственная собственность на которые не разграничена</t>
  </si>
  <si>
    <t>902  1  14  06012  04  0000  430</t>
  </si>
  <si>
    <t>141  1  16  08010  01  6000  140</t>
  </si>
  <si>
    <t>188  1  16 4 3000  01  6000  140</t>
  </si>
  <si>
    <t>000  2  02  03999  04  0000  151</t>
  </si>
  <si>
    <t>Прочие субвенции бюджетам городских округов</t>
  </si>
  <si>
    <t>Субвенции на обеспечение государственных гарантий прав граждан на получение дошкольного образования</t>
  </si>
  <si>
    <t>902  1  11  05012  04  0001  120</t>
  </si>
  <si>
    <t>902  1  11  05012  04  0002  120</t>
  </si>
  <si>
    <t>902  1  08  07150  01  0000  110</t>
  </si>
  <si>
    <t>Государственная пошлина за выдачу разрешения на установку рекламной конструкции</t>
  </si>
  <si>
    <t>Исполнение бюджета  по расходам  Невьянского городского  округа</t>
  </si>
  <si>
    <t xml:space="preserve">Код  раздела, подраздела </t>
  </si>
  <si>
    <t>Наименование раздела, подраздела</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</si>
  <si>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</si>
  <si>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</si>
  <si>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</si>
  <si>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</si>
  <si>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</si>
  <si>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</si>
  <si>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</si>
  <si>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rPr>
      <t xml:space="preserve"> ¹*</t>
    </r>
  </si>
  <si>
    <t>Другие общегосударственные вопросы</t>
  </si>
  <si>
    <t>Органы внутренних дел</t>
  </si>
  <si>
    <t>Обеспечение пожарной безопасности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</si>
  <si>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</si>
  <si>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</si>
  <si>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</si>
  <si>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</si>
  <si>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</si>
  <si>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</si>
  <si>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</si>
  <si>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</si>
  <si>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</si>
  <si>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</si>
  <si>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</si>
  <si>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</si>
  <si>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</si>
  <si>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 xml:space="preserve"> Охрана объектов растительного и животного мира и среды их обитания</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</si>
  <si>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</si>
  <si>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</si>
  <si>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</si>
  <si>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</si>
  <si>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</si>
  <si>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 xml:space="preserve">Культура </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</si>
  <si>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</si>
  <si>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</si>
  <si>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</si>
  <si>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</si>
  <si>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Другие  вопросы в области социальной политики</t>
  </si>
  <si>
    <t xml:space="preserve"> Физическая культура и спорт</t>
  </si>
  <si>
    <t>Физическая культура</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</si>
  <si>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</si>
  <si>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</si>
  <si>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</si>
  <si>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</si>
  <si>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Функционирование законодательных (представительных) органов государственной власти и местного самоуправления</t>
  </si>
  <si>
    <t>Защита населения и территории от последствий чрезвычайных ситуаций природного и техногенного характера, гражданская оборона</t>
  </si>
  <si>
    <t>Социальное обеспечение населения</t>
  </si>
  <si>
    <t xml:space="preserve">Телевидение и радиовещание </t>
  </si>
  <si>
    <t xml:space="preserve">Средства массовой информации </t>
  </si>
  <si>
    <t>Другие вопросы в области культуры, кинематографии</t>
  </si>
  <si>
    <t>Национальная  безопасность и правоохранительная  деятельность</t>
  </si>
  <si>
    <t>141  1  16  25050  01  6000  140</t>
  </si>
  <si>
    <t>Объем средств по решению о бюджете на 2015 год, тыс. руб.</t>
  </si>
  <si>
    <t>% исполнения к  годовым  назначениям</t>
  </si>
  <si>
    <t>Другие вопросы в области национальной безопасности и правоохранительной деятельности</t>
  </si>
  <si>
    <t>Сбор, удаление отходов и очистка сточных вод</t>
  </si>
  <si>
    <t>Другие вопросы в области охраны окружающей среды</t>
  </si>
  <si>
    <t>Сумма бюджетных назначений на 2015 год (в тыс.руб.)</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</si>
  <si>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</si>
  <si>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</si>
  <si>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</si>
  <si>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</si>
  <si>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rPr>
      <t>(доходы, получаемые в виде арендной платы за указанные земельные участки)</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</si>
  <si>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rPr>
      <t>(средства от продажи права на заключение договоров аренды указанных земельных участков)</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</si>
  <si>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</si>
  <si>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(плата за пользование жилыми помещениями (плата за наём) муниципального жилищного фонда, находящегося в казне городских округов)</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</si>
  <si>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(доходы от сдачи в аренду движимого имущества, находящегося в казне городских округов )</t>
    </r>
  </si>
  <si>
    <r>
      <t xml:space="preserve">Прочие доходы от оказания платных услуг (работ) получателями средств бюджетов городских округов </t>
    </r>
    <r>
      <rPr>
        <sz val="10"/>
        <color indexed="12"/>
        <rFont val="Times New Roman"/>
        <family val="1"/>
      </rPr>
      <t xml:space="preserve">(прочие доходы от оказания платных услуг (работ) </t>
    </r>
  </si>
  <si>
    <r>
      <t xml:space="preserve">Прочие доходы от компенсации затрат бюджетов городских округов </t>
    </r>
    <r>
      <rPr>
        <sz val="10"/>
        <color indexed="12"/>
        <rFont val="Times New Roman"/>
        <family val="1"/>
      </rPr>
      <t>(возврат дебиторской задолженности прошлых лет)</t>
    </r>
  </si>
  <si>
    <t>902  1  14  02043  04  0000  410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</si>
  <si>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</si>
  <si>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rPr>
      <t xml:space="preserve"> (доходы от реализации объектов нежилого фонда)</t>
    </r>
  </si>
  <si>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rPr>
      <t xml:space="preserve"> (прочие доходы от реализации иного имущества,)</t>
    </r>
  </si>
  <si>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</si>
  <si>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в области охраны окружающей среды</t>
  </si>
  <si>
    <t>Возврат остатков субсидий, субвенций и иных межбюджетных трансфертов, имеющих целевое назначение прошлых лет, из бюджетов городских округов</t>
  </si>
  <si>
    <t>000  1  05  00000  00  0000  000</t>
  </si>
  <si>
    <t>НАЛОГИ НА СОВОКУПНЫЙ ДОХОД</t>
  </si>
  <si>
    <t>901  1  13  02994  04  0001  130</t>
  </si>
  <si>
    <t>188  1  16  30030  01  6000  140</t>
  </si>
  <si>
    <t>Прочие денежные взыскания (штрафы) за правонарушения в области дорожного движения</t>
  </si>
  <si>
    <t>106  1  16  90040  04  6000  140</t>
  </si>
  <si>
    <t>901  2  02  02088  04  0002  151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</si>
  <si>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</si>
  <si>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901  2  02  02089  04  0002  151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</si>
  <si>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</si>
  <si>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901  2  02  02999  04  0000  151</t>
  </si>
  <si>
    <t>Субсидии на организацию и осуществление мероприятий по работе с молодежью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</si>
  <si>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 xml:space="preserve">Субсидии на разработку документации по планировке территории, представление которых предусмотрено государственной программой Свердловской области «Реализация основных направлений государственной политики в строительном комплексе до 2020 года» </t>
  </si>
  <si>
    <t>Субсидии на подготовку молодых граждан к военной службе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</si>
  <si>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Субсидии на капитальный ремонт, приведение в соответствии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</si>
  <si>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000  2  02  04000  00 0000  151</t>
  </si>
  <si>
    <t>ИНЫЕ МЕЖБЮДЖЕТНЫЕ ТРАНСФЕРТЫ</t>
  </si>
  <si>
    <t>000  2  02  04999  04  0000  151</t>
  </si>
  <si>
    <t>Прочие межбюджетные трансферты передаваемые бюджетам городских округов</t>
  </si>
  <si>
    <t>901  2  02  04999  04  0000  151</t>
  </si>
  <si>
    <t>Иные межбюджетные трансферты на организацию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Свердловской области</t>
  </si>
  <si>
    <t>ЗАДОЛЖЕННОСТЬ И ПЕРЕРАСЧЕТЫ ПО ОТМЕНЕННЫМ НАЛОГАМ, СБОРАМ И ИНЫМ ОБЯЗАТЕЛЬНЫМ ПЛАТЕЖАМ</t>
  </si>
  <si>
    <t>Доходы, поступающие в порядке возмещения расходов, понесенных в связи с эксплуатацией имущества городских округов</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</si>
  <si>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</si>
  <si>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076  1  16  35020  04 6000  140</t>
  </si>
  <si>
    <t>000  1  16 4 3000  01  6000  140</t>
  </si>
  <si>
    <t>901  2  02  02009  04  0000  151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</si>
  <si>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</si>
  <si>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000  2  02  02077  04  0000  151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</si>
  <si>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</si>
  <si>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901  2  02  02077  04  0000  151</t>
  </si>
  <si>
    <t>Субсидии из областного бюджета на реконструкцию стадиона при МКОУ ДОД "ДЮСШ" п. Цементный</t>
  </si>
  <si>
    <t>Субсидии на организацию мероприятий по охране окружающей среды и природопользованию</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</si>
  <si>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</si>
  <si>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901  2  02  04081  04  0000  151</t>
  </si>
  <si>
    <t>000  2  07  04000  04  0000  180</t>
  </si>
  <si>
    <t>Прочие безвозмездные поступления в бюджеты городских округов</t>
  </si>
  <si>
    <t>Отклонения от плана +/-</t>
  </si>
  <si>
    <t>100  1  03  02230  01  0000  110</t>
  </si>
  <si>
    <t>100  1  03  02240  01  0000  110</t>
  </si>
  <si>
    <t>100  1  03  02250  01  0000  110</t>
  </si>
  <si>
    <t>100  1  03  02260  01  0000  110</t>
  </si>
  <si>
    <t>000  1  16  25050  01  0000  140</t>
  </si>
  <si>
    <t>106  1  16  25050  01  6000  140</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</si>
  <si>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</si>
  <si>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017  1  16  90040  04  0000  140</t>
  </si>
  <si>
    <t>906  2  02  04999  04  0000  151</t>
  </si>
  <si>
    <t>Межбюджетные трансферты, из резервного фонда Правительства Свердловской области на приобретение информационных стендов для общеобразовательной школы поселка Цементный</t>
  </si>
  <si>
    <t>901  2  07  04050  04  0000  180</t>
  </si>
  <si>
    <t>919  1  16  32000  04  0000  140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</si>
  <si>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</si>
  <si>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Cубсидии на улучшение жилищных условий граждан, предоставление которых предусмотрено государственной программой Свердловской области «Развитие жилищно - коммунального хозяйства и повышение энергетической эффективности в Свердловской области до 2020 года" (на переселение граждан из жилых помещений, признанных непригодными для проживания)</t>
  </si>
  <si>
    <t>906  2  02  02215  00  0000  151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</si>
  <si>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</si>
  <si>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Cубсидии,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 2020 года" </t>
  </si>
  <si>
    <t>908  2  02  04999  04  0000  151</t>
  </si>
  <si>
    <t>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</si>
  <si>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902  1  14  02042  04  0000  410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</si>
  <si>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</si>
  <si>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Субсидии бюджетам городских округов на осуществление мероприятий по обеспечению жильем граждан Российской Федерации, проживающих в сельской местности
</t>
  </si>
  <si>
    <t>000  1  16  25060  01  6000  140</t>
  </si>
  <si>
    <t>Межбюджетные трансферты, из резервного фонда Правительства Свердловской области на приобретение смотровых витрин для общеобразовательной школы поселка Цементный</t>
  </si>
  <si>
    <t>Межбюджетные трансферты, из резервного фонда Правительства Свердловской области на приобретение электрического фортепиано длм МАДОУ детского сада № 36 "Радуга"</t>
  </si>
  <si>
    <t>902  1  11  09044  04  0000  120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</si>
  <si>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</si>
  <si>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 их лечению, защите населения от болезней, общих для человека и животных, в части регулирования численности безнадзорных собак</t>
  </si>
  <si>
    <t>906  2  02  04025  04  0000  151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</si>
  <si>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</si>
  <si>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Межбюджетные трансферты, передаваемые бюджетам городских округов на финансовое обеспечение мероприятий повременному  социально-бытовому  обустройству лиц, вынужденно покинувших территорию Украины и находящихся в пунктах временного размещения</t>
  </si>
  <si>
    <t>Иные межбюджетные трансферты,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 2022 года", между муниципальными образованиями, расположенными на территории Свердловской области, в 2015 году на строительство, реконструкцию, капитальный ремонт, ремонт автомобильных дорог общего пользования местного значения в рамках подпрограммы "Развитие и обеспечение сохранности сети автомобильных дорог на территории Свердловской области"</t>
  </si>
  <si>
    <t>318  1  16  90040  04  6000  140</t>
  </si>
  <si>
    <t>906  2  02  02051  04  0000  151</t>
  </si>
  <si>
    <t>Субсидии на проведение мероприятий по формированию в Свердловской области общеобразовательных организаций, в которых созданы условия для инклюзивного образования детей инвалидов в 2015 году (федеральные)</t>
  </si>
  <si>
    <t>Субсидии на проведение мероприятий по формированию в Свердловской области общеобразовательных организаций, в которых созданы условия для инклюзивного образования детей инвалидов в 2015 году (областные)</t>
  </si>
  <si>
    <t>Иные межбюджетные трансферты из резевного фонда Правительства Свердловской области на капитальный ремонт тепловых сетей (магистральная сеть от котельной "Романовская") в городе Невьянске и замену тепловой сети и сети горячего водоснабжения от котельной к жилым домам в пос. Вересковый</t>
  </si>
  <si>
    <t>908  2  18  04010  04  0000  180</t>
  </si>
  <si>
    <t>901  2  02  02051  04  0000  151</t>
  </si>
  <si>
    <t>000  2  02  02051  04  0000  151</t>
  </si>
  <si>
    <t>Субсидии бюджетам на реализацию федеральных целевых программ</t>
  </si>
  <si>
    <t>Доходы бюджетов городских округов от возврата автономными учреждениями остатков субсидий прошлых лет</t>
  </si>
  <si>
    <t>902  1  17  01040  04  0000  180</t>
  </si>
  <si>
    <t>Невыясненные поступления</t>
  </si>
  <si>
    <t>908  2 02 04041 04 0000 151</t>
  </si>
  <si>
    <t xml:space="preserve"> по состоянию на 01.01.2016 года</t>
  </si>
  <si>
    <t>Исполнено    на 01.01.2016г, в тыс. руб.</t>
  </si>
  <si>
    <t xml:space="preserve">    Исполнение бюджета Невьянского городского округа по состоянию        на 01.01.2016 г.</t>
  </si>
  <si>
    <t>Сумма фактического поступления на 01.01.2016 г. (в тыс.руб.)</t>
  </si>
  <si>
    <t>048  1  12  01050  01  6000  120</t>
  </si>
  <si>
    <t>Плата за иные виды негативного воздействия на окружающую среду</t>
  </si>
  <si>
    <t>192  1  16 4 3000  01  6000  140</t>
  </si>
  <si>
    <t>901  2  18  04020  04  0000  180</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</si>
</sst>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
    <numFmt numFmtId="181" formatCode="0.000"/>
    <numFmt numFmtId="182" formatCode="#,##0.000"/>
    <numFmt numFmtId="183" formatCode="0.0"/>
    <numFmt numFmtId="184" formatCode="#,##0.0"/>
    <numFmt numFmtId="185" formatCode="0.0%"/>
    <numFmt numFmtId="186" formatCode="0000"/>
    <numFmt numFmtId="187" formatCode="0.00000"/>
    <numFmt numFmtId="188" formatCode="0.0000"/>
  </numFmts>
  <fonts count="64">
    <font>
      <sz val="10"/>
      <name val="Arial"/>
      <family val="0"/>
    </font>
    <font>
      <sz val="10"/>
      <name val="Times New Roman"/>
      <family val="1"/>
    </font>
    <font>
      <sz val="14"/>
      <name val="Arial Cyr"/>
      <family val="0"/>
    </font>
    <font>
      <sz val="10"/>
      <name val="Arial Cyr"/>
      <family val="0"/>
    </font>
    <font>
      <b/>
      <sz val="10"/>
      <name val="Arial Cyr"/>
      <family val="0"/>
    </font>
    <font>
      <sz val="10"/>
      <color indexed="8"/>
      <name val="Times New Roman"/>
      <family val="1"/>
    </font>
    <font>
      <b/>
      <i/>
      <sz val="12"/>
      <name val="Times New Roman"/>
      <family val="1"/>
    </font>
    <font>
      <i/>
      <sz val="12"/>
      <name val="Times New Roman"/>
      <family val="1"/>
    </font>
    <font>
      <b/>
      <sz val="12"/>
      <name val="Times New Roman"/>
      <family val="1"/>
    </font>
    <font>
      <sz val="12"/>
      <name val="Times New Roman"/>
      <family val="1"/>
    </font>
    <font>
      <sz val="12"/>
      <name val="Calibri"/>
      <family val="2"/>
    </font>
    <font>
      <sz val="11"/>
      <name val="Times New Roman"/>
      <family val="1"/>
    </font>
    <font>
      <vertAlign val="superscript"/>
      <sz val="10"/>
      <color indexed="8"/>
      <name val="Times New Roman"/>
      <family val="1"/>
    </font>
    <font>
      <sz val="9"/>
      <name val="Arial Cyr"/>
      <family val="0"/>
    </font>
    <font>
      <b/>
      <sz val="10"/>
      <name val="Times New Roman"/>
      <family val="1"/>
    </font>
    <font>
      <b/>
      <i/>
      <sz val="10"/>
      <name val="Times New Roman"/>
      <family val="1"/>
    </font>
    <font>
      <b/>
      <sz val="11"/>
      <name val="Times New Roman"/>
      <family val="1"/>
    </font>
    <font>
      <b/>
      <i/>
      <sz val="14"/>
      <name val="Times New Roman"/>
      <family val="1"/>
    </font>
    <font>
      <sz val="9"/>
      <name val="Arial"/>
      <family val="2"/>
    </font>
    <font>
      <sz val="10"/>
      <color indexed="12"/>
      <name val="Times New Roman"/>
      <family val="1"/>
    </font>
    <font>
      <i/>
      <sz val="10"/>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rgb="FF000000"/>
      <name val="Times New Roman"/>
      <family val="1"/>
    </font>
    <font>
      <b/>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0" fillId="32" borderId="0" applyNumberFormat="0" applyBorder="0" applyAlignment="0" applyProtection="0"/>
  </cellStyleXfs>
  <cellXfs count="163">
    <xf numFmtId="0" fontId="0" fillId="0" borderId="0" xfId="0" applyAlignment="1">
      <alignment/>
    </xf>
    <xf numFmtId="0" fontId="1" fillId="0" borderId="0" xfId="0" applyFont="1" applyAlignment="1">
      <alignment/>
    </xf>
    <xf numFmtId="0" fontId="9" fillId="0" borderId="10" xfId="0" applyFont="1" applyBorder="1" applyAlignment="1">
      <alignment/>
    </xf>
    <xf numFmtId="183" fontId="9" fillId="0" borderId="10" xfId="0" applyNumberFormat="1" applyFont="1" applyBorder="1" applyAlignment="1">
      <alignment/>
    </xf>
    <xf numFmtId="0" fontId="4" fillId="0" borderId="0" xfId="0" applyFont="1" applyAlignment="1">
      <alignment/>
    </xf>
    <xf numFmtId="0" fontId="0" fillId="0" borderId="0" xfId="0" applyAlignment="1">
      <alignment wrapText="1"/>
    </xf>
    <xf numFmtId="0" fontId="13" fillId="0" borderId="0" xfId="0" applyFont="1" applyAlignment="1">
      <alignment/>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186" fontId="8" fillId="0" borderId="10" xfId="0" applyNumberFormat="1" applyFont="1" applyBorder="1" applyAlignment="1">
      <alignment horizontal="center" vertical="center"/>
    </xf>
    <xf numFmtId="0" fontId="8" fillId="0" borderId="10" xfId="0" applyFont="1" applyBorder="1" applyAlignment="1">
      <alignment vertical="justify"/>
    </xf>
    <xf numFmtId="183" fontId="8" fillId="0" borderId="10" xfId="0" applyNumberFormat="1" applyFont="1" applyFill="1" applyBorder="1" applyAlignment="1">
      <alignment/>
    </xf>
    <xf numFmtId="0" fontId="8" fillId="0" borderId="10" xfId="0" applyFont="1" applyBorder="1" applyAlignment="1">
      <alignment/>
    </xf>
    <xf numFmtId="183" fontId="8" fillId="0" borderId="10" xfId="0" applyNumberFormat="1" applyFont="1" applyBorder="1" applyAlignment="1">
      <alignment/>
    </xf>
    <xf numFmtId="186" fontId="9" fillId="0" borderId="10" xfId="0" applyNumberFormat="1" applyFont="1" applyBorder="1" applyAlignment="1">
      <alignment horizontal="center" wrapText="1"/>
    </xf>
    <xf numFmtId="0" fontId="9" fillId="0" borderId="10" xfId="0" applyFont="1" applyBorder="1" applyAlignment="1">
      <alignment vertical="justify" wrapText="1"/>
    </xf>
    <xf numFmtId="0" fontId="9" fillId="0" borderId="10" xfId="0" applyFont="1" applyBorder="1" applyAlignment="1">
      <alignment wrapText="1"/>
    </xf>
    <xf numFmtId="186" fontId="9" fillId="0" borderId="10" xfId="0" applyNumberFormat="1" applyFont="1" applyBorder="1" applyAlignment="1">
      <alignment horizontal="center"/>
    </xf>
    <xf numFmtId="183" fontId="9" fillId="0" borderId="10" xfId="0" applyNumberFormat="1" applyFont="1" applyFill="1" applyBorder="1" applyAlignment="1">
      <alignment/>
    </xf>
    <xf numFmtId="186" fontId="8" fillId="0" borderId="10" xfId="0" applyNumberFormat="1" applyFont="1" applyBorder="1" applyAlignment="1">
      <alignment horizontal="center" vertical="top"/>
    </xf>
    <xf numFmtId="0" fontId="8" fillId="0" borderId="10" xfId="0" applyFont="1" applyBorder="1" applyAlignment="1">
      <alignment vertical="justify" wrapText="1"/>
    </xf>
    <xf numFmtId="0" fontId="8" fillId="0" borderId="10" xfId="0" applyFont="1" applyBorder="1" applyAlignment="1">
      <alignment vertical="top"/>
    </xf>
    <xf numFmtId="0" fontId="9" fillId="0" borderId="10" xfId="0" applyFont="1" applyFill="1" applyBorder="1" applyAlignment="1">
      <alignment/>
    </xf>
    <xf numFmtId="186" fontId="8" fillId="0" borderId="10" xfId="0" applyNumberFormat="1" applyFont="1" applyBorder="1" applyAlignment="1">
      <alignment horizontal="center"/>
    </xf>
    <xf numFmtId="0" fontId="8" fillId="0" borderId="10" xfId="0" applyFont="1" applyFill="1" applyBorder="1" applyAlignment="1">
      <alignment/>
    </xf>
    <xf numFmtId="0" fontId="9" fillId="0" borderId="10" xfId="0" applyFont="1" applyBorder="1" applyAlignment="1">
      <alignment vertical="justify"/>
    </xf>
    <xf numFmtId="0" fontId="9" fillId="0" borderId="10" xfId="0" applyFont="1" applyFill="1" applyBorder="1" applyAlignment="1">
      <alignment vertical="justify" wrapText="1"/>
    </xf>
    <xf numFmtId="186" fontId="9" fillId="0" borderId="10" xfId="0" applyNumberFormat="1" applyFont="1" applyBorder="1" applyAlignment="1">
      <alignment horizontal="center" vertical="center"/>
    </xf>
    <xf numFmtId="186" fontId="9" fillId="0" borderId="10" xfId="0" applyNumberFormat="1" applyFont="1" applyFill="1" applyBorder="1" applyAlignment="1">
      <alignment horizontal="center"/>
    </xf>
    <xf numFmtId="186" fontId="8" fillId="0" borderId="10" xfId="0" applyNumberFormat="1" applyFont="1" applyFill="1" applyBorder="1" applyAlignment="1">
      <alignment horizontal="center"/>
    </xf>
    <xf numFmtId="0" fontId="8" fillId="0" borderId="10" xfId="0" applyFont="1" applyBorder="1" applyAlignment="1">
      <alignment horizontal="center"/>
    </xf>
    <xf numFmtId="0" fontId="9" fillId="0" borderId="10" xfId="0" applyFont="1" applyBorder="1" applyAlignment="1">
      <alignment horizontal="center"/>
    </xf>
    <xf numFmtId="0" fontId="14" fillId="0" borderId="10" xfId="53" applyFont="1" applyBorder="1" applyAlignment="1">
      <alignment horizontal="center" vertical="top"/>
      <protection/>
    </xf>
    <xf numFmtId="0" fontId="14" fillId="0" borderId="10" xfId="53" applyFont="1" applyBorder="1" applyAlignment="1">
      <alignment horizontal="center" vertical="top" wrapText="1"/>
      <protection/>
    </xf>
    <xf numFmtId="0" fontId="14" fillId="0" borderId="10" xfId="53" applyNumberFormat="1" applyFont="1" applyBorder="1" applyAlignment="1">
      <alignment horizontal="center"/>
      <protection/>
    </xf>
    <xf numFmtId="0" fontId="14" fillId="0" borderId="10" xfId="53" applyFont="1" applyBorder="1" applyAlignment="1">
      <alignment horizontal="center"/>
      <protection/>
    </xf>
    <xf numFmtId="0" fontId="14" fillId="0" borderId="10" xfId="54" applyFont="1" applyBorder="1" applyAlignment="1">
      <alignment horizontal="justify" vertical="top"/>
      <protection/>
    </xf>
    <xf numFmtId="0" fontId="14" fillId="0" borderId="10" xfId="54" applyFont="1" applyBorder="1" applyAlignment="1">
      <alignment vertical="top" wrapText="1"/>
      <protection/>
    </xf>
    <xf numFmtId="2" fontId="14" fillId="0" borderId="10" xfId="54" applyNumberFormat="1" applyFont="1" applyBorder="1" applyAlignment="1">
      <alignment horizontal="center"/>
      <protection/>
    </xf>
    <xf numFmtId="0" fontId="1" fillId="0" borderId="10" xfId="54" applyFont="1" applyBorder="1" applyAlignment="1">
      <alignment horizontal="justify" vertical="top"/>
      <protection/>
    </xf>
    <xf numFmtId="0" fontId="1" fillId="0" borderId="10" xfId="54" applyFont="1" applyBorder="1" applyAlignment="1">
      <alignment horizontal="justify" vertical="top" wrapText="1"/>
      <protection/>
    </xf>
    <xf numFmtId="2" fontId="1" fillId="0" borderId="10" xfId="54" applyNumberFormat="1" applyFont="1" applyBorder="1" applyAlignment="1">
      <alignment horizontal="center"/>
      <protection/>
    </xf>
    <xf numFmtId="0" fontId="14" fillId="0" borderId="10" xfId="54" applyFont="1" applyBorder="1" applyAlignment="1">
      <alignment horizontal="justify" vertical="top" wrapText="1"/>
      <protection/>
    </xf>
    <xf numFmtId="0" fontId="1" fillId="0" borderId="10" xfId="53" applyFont="1" applyBorder="1" applyAlignment="1">
      <alignment horizontal="justify" vertical="top"/>
      <protection/>
    </xf>
    <xf numFmtId="2" fontId="14" fillId="0" borderId="10" xfId="54" applyNumberFormat="1" applyFont="1" applyBorder="1" applyAlignment="1">
      <alignment horizontal="center" wrapText="1"/>
      <protection/>
    </xf>
    <xf numFmtId="4" fontId="1" fillId="0" borderId="10" xfId="54" applyNumberFormat="1" applyFont="1" applyBorder="1" applyAlignment="1">
      <alignment horizontal="center"/>
      <protection/>
    </xf>
    <xf numFmtId="0" fontId="14" fillId="0" borderId="10" xfId="54" applyFont="1" applyBorder="1" applyAlignment="1">
      <alignment vertical="top"/>
      <protection/>
    </xf>
    <xf numFmtId="2" fontId="14" fillId="0" borderId="10" xfId="54" applyNumberFormat="1" applyFont="1" applyBorder="1" applyAlignment="1">
      <alignment horizontal="center" vertical="top" wrapText="1"/>
      <protection/>
    </xf>
    <xf numFmtId="0" fontId="1" fillId="0" borderId="10" xfId="54" applyFont="1" applyBorder="1" applyAlignment="1">
      <alignment vertical="top"/>
      <protection/>
    </xf>
    <xf numFmtId="2" fontId="1" fillId="0" borderId="10" xfId="54" applyNumberFormat="1" applyFont="1" applyBorder="1" applyAlignment="1">
      <alignment horizontal="center" wrapText="1"/>
      <protection/>
    </xf>
    <xf numFmtId="0" fontId="15" fillId="0" borderId="10" xfId="54" applyFont="1" applyBorder="1" applyAlignment="1">
      <alignment horizontal="justify" vertical="top"/>
      <protection/>
    </xf>
    <xf numFmtId="0" fontId="16" fillId="0" borderId="10" xfId="0" applyFont="1" applyBorder="1" applyAlignment="1">
      <alignment horizontal="center" vertical="center" wrapText="1"/>
    </xf>
    <xf numFmtId="2" fontId="14" fillId="0" borderId="11" xfId="54" applyNumberFormat="1" applyFont="1" applyBorder="1" applyAlignment="1">
      <alignment horizontal="center" wrapText="1"/>
      <protection/>
    </xf>
    <xf numFmtId="0" fontId="9" fillId="0" borderId="10" xfId="0" applyFont="1" applyFill="1" applyBorder="1" applyAlignment="1">
      <alignment wrapText="1"/>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Border="1" applyAlignment="1">
      <alignment/>
    </xf>
    <xf numFmtId="186" fontId="8" fillId="0" borderId="0" xfId="0" applyNumberFormat="1" applyFont="1" applyBorder="1" applyAlignment="1">
      <alignment horizontal="center" vertical="center"/>
    </xf>
    <xf numFmtId="0" fontId="8" fillId="0" borderId="0" xfId="0" applyFont="1" applyBorder="1" applyAlignment="1">
      <alignment vertical="justify"/>
    </xf>
    <xf numFmtId="183" fontId="8" fillId="0" borderId="0" xfId="0" applyNumberFormat="1" applyFont="1" applyFill="1" applyBorder="1" applyAlignment="1">
      <alignment/>
    </xf>
    <xf numFmtId="0" fontId="8" fillId="0" borderId="0" xfId="0" applyFont="1" applyBorder="1" applyAlignment="1">
      <alignment/>
    </xf>
    <xf numFmtId="183" fontId="8" fillId="0" borderId="0" xfId="0" applyNumberFormat="1" applyFont="1" applyBorder="1" applyAlignment="1">
      <alignment/>
    </xf>
    <xf numFmtId="186" fontId="9" fillId="0" borderId="0" xfId="0" applyNumberFormat="1" applyFont="1" applyBorder="1" applyAlignment="1">
      <alignment horizontal="center" wrapText="1"/>
    </xf>
    <xf numFmtId="0" fontId="9" fillId="0" borderId="0" xfId="0" applyFont="1" applyBorder="1" applyAlignment="1">
      <alignment vertical="justify" wrapText="1"/>
    </xf>
    <xf numFmtId="0" fontId="9" fillId="0" borderId="0" xfId="0" applyFont="1" applyFill="1" applyBorder="1" applyAlignment="1">
      <alignment wrapText="1"/>
    </xf>
    <xf numFmtId="0" fontId="9" fillId="0" borderId="0" xfId="0" applyFont="1" applyBorder="1" applyAlignment="1">
      <alignment wrapText="1"/>
    </xf>
    <xf numFmtId="183" fontId="9" fillId="0" borderId="0" xfId="0" applyNumberFormat="1" applyFont="1" applyBorder="1" applyAlignment="1">
      <alignment/>
    </xf>
    <xf numFmtId="186" fontId="9" fillId="0" borderId="0" xfId="0" applyNumberFormat="1" applyFont="1" applyBorder="1" applyAlignment="1">
      <alignment horizontal="center"/>
    </xf>
    <xf numFmtId="183" fontId="9" fillId="0" borderId="0" xfId="0" applyNumberFormat="1" applyFont="1" applyFill="1" applyBorder="1" applyAlignment="1">
      <alignment/>
    </xf>
    <xf numFmtId="0" fontId="9" fillId="0" borderId="0" xfId="0" applyFont="1" applyBorder="1" applyAlignment="1">
      <alignment/>
    </xf>
    <xf numFmtId="0" fontId="8" fillId="0" borderId="10" xfId="0" applyFont="1" applyFill="1" applyBorder="1" applyAlignment="1">
      <alignment vertical="top"/>
    </xf>
    <xf numFmtId="186" fontId="8" fillId="0" borderId="0" xfId="0" applyNumberFormat="1" applyFont="1" applyBorder="1" applyAlignment="1">
      <alignment horizontal="center" vertical="top"/>
    </xf>
    <xf numFmtId="0" fontId="8" fillId="0" borderId="0" xfId="0" applyFont="1" applyBorder="1" applyAlignment="1">
      <alignment vertical="justify" wrapText="1"/>
    </xf>
    <xf numFmtId="0" fontId="8" fillId="0" borderId="0" xfId="0" applyFont="1" applyFill="1" applyBorder="1" applyAlignment="1">
      <alignment vertical="top"/>
    </xf>
    <xf numFmtId="0" fontId="8" fillId="0" borderId="0" xfId="0" applyFont="1" applyBorder="1" applyAlignment="1">
      <alignment vertical="top"/>
    </xf>
    <xf numFmtId="0" fontId="9" fillId="0" borderId="0" xfId="0" applyFont="1" applyFill="1" applyBorder="1" applyAlignment="1">
      <alignment/>
    </xf>
    <xf numFmtId="186" fontId="8" fillId="0" borderId="0" xfId="0" applyNumberFormat="1" applyFont="1" applyBorder="1" applyAlignment="1">
      <alignment horizontal="center"/>
    </xf>
    <xf numFmtId="0" fontId="8" fillId="0" borderId="0" xfId="0" applyFont="1" applyFill="1" applyBorder="1" applyAlignment="1">
      <alignment/>
    </xf>
    <xf numFmtId="0" fontId="9" fillId="0" borderId="0" xfId="0" applyFont="1" applyBorder="1" applyAlignment="1">
      <alignment vertical="justify"/>
    </xf>
    <xf numFmtId="0" fontId="18" fillId="0" borderId="0" xfId="0" applyFont="1" applyAlignment="1">
      <alignment/>
    </xf>
    <xf numFmtId="0" fontId="9" fillId="0" borderId="0" xfId="0" applyFont="1" applyFill="1" applyBorder="1" applyAlignment="1">
      <alignment vertical="justify" wrapText="1"/>
    </xf>
    <xf numFmtId="0" fontId="18" fillId="0" borderId="0" xfId="0" applyFont="1" applyBorder="1" applyAlignment="1">
      <alignment/>
    </xf>
    <xf numFmtId="186" fontId="9" fillId="0" borderId="0" xfId="0" applyNumberFormat="1" applyFont="1" applyBorder="1" applyAlignment="1">
      <alignment horizontal="center" vertical="center"/>
    </xf>
    <xf numFmtId="186" fontId="9" fillId="0" borderId="0" xfId="0" applyNumberFormat="1" applyFont="1" applyFill="1" applyBorder="1" applyAlignment="1">
      <alignment horizontal="center"/>
    </xf>
    <xf numFmtId="186" fontId="8" fillId="0" borderId="0" xfId="0" applyNumberFormat="1" applyFont="1" applyFill="1" applyBorder="1" applyAlignment="1">
      <alignment horizontal="center"/>
    </xf>
    <xf numFmtId="0" fontId="8" fillId="0" borderId="0" xfId="0" applyFont="1" applyBorder="1" applyAlignment="1">
      <alignment horizontal="center"/>
    </xf>
    <xf numFmtId="0" fontId="13" fillId="0" borderId="0" xfId="0" applyFont="1" applyBorder="1" applyAlignment="1">
      <alignment/>
    </xf>
    <xf numFmtId="0" fontId="9" fillId="0" borderId="0" xfId="0" applyFont="1" applyBorder="1" applyAlignment="1">
      <alignment horizontal="center"/>
    </xf>
    <xf numFmtId="0" fontId="6" fillId="0" borderId="10" xfId="0" applyFont="1" applyFill="1" applyBorder="1" applyAlignment="1">
      <alignment vertical="justify"/>
    </xf>
    <xf numFmtId="0" fontId="1" fillId="0" borderId="0" xfId="0" applyFont="1" applyFill="1" applyAlignment="1">
      <alignment/>
    </xf>
    <xf numFmtId="0" fontId="6" fillId="0" borderId="0" xfId="0" applyFont="1" applyFill="1" applyBorder="1" applyAlignment="1">
      <alignment vertical="justify"/>
    </xf>
    <xf numFmtId="0" fontId="0" fillId="0" borderId="0" xfId="0" applyFill="1" applyAlignment="1">
      <alignment/>
    </xf>
    <xf numFmtId="0" fontId="1" fillId="0" borderId="0" xfId="0" applyFont="1" applyBorder="1" applyAlignment="1">
      <alignment/>
    </xf>
    <xf numFmtId="0" fontId="8" fillId="0" borderId="0" xfId="0" applyFont="1" applyFill="1" applyBorder="1" applyAlignment="1">
      <alignment/>
    </xf>
    <xf numFmtId="0" fontId="11" fillId="0" borderId="0" xfId="53" applyNumberFormat="1" applyFont="1" applyFill="1" applyBorder="1" applyAlignment="1">
      <alignment vertical="top" wrapText="1"/>
      <protection/>
    </xf>
    <xf numFmtId="0" fontId="14" fillId="0" borderId="10" xfId="54" applyFont="1" applyBorder="1" applyAlignment="1">
      <alignment horizontal="justify"/>
      <protection/>
    </xf>
    <xf numFmtId="0" fontId="14" fillId="0" borderId="10" xfId="54" applyFont="1" applyBorder="1" applyAlignment="1">
      <alignment wrapText="1"/>
      <protection/>
    </xf>
    <xf numFmtId="0" fontId="14" fillId="0" borderId="10" xfId="54" applyFont="1" applyBorder="1" applyAlignment="1">
      <alignment horizontal="justify" wrapText="1"/>
      <protection/>
    </xf>
    <xf numFmtId="0" fontId="1" fillId="0" borderId="10" xfId="0" applyNumberFormat="1" applyFont="1" applyFill="1" applyBorder="1" applyAlignment="1">
      <alignment vertical="top" wrapText="1"/>
    </xf>
    <xf numFmtId="2" fontId="15" fillId="0" borderId="10" xfId="54" applyNumberFormat="1" applyFont="1" applyBorder="1" applyAlignment="1">
      <alignment horizontal="center" wrapText="1"/>
      <protection/>
    </xf>
    <xf numFmtId="183" fontId="9" fillId="0" borderId="10" xfId="0" applyNumberFormat="1" applyFont="1" applyFill="1" applyBorder="1" applyAlignment="1">
      <alignment wrapText="1"/>
    </xf>
    <xf numFmtId="183" fontId="9" fillId="33" borderId="10" xfId="0" applyNumberFormat="1" applyFont="1" applyFill="1" applyBorder="1" applyAlignment="1">
      <alignment/>
    </xf>
    <xf numFmtId="0" fontId="9" fillId="33" borderId="10" xfId="0" applyFont="1" applyFill="1" applyBorder="1" applyAlignment="1">
      <alignment/>
    </xf>
    <xf numFmtId="183" fontId="8" fillId="0" borderId="10" xfId="0" applyNumberFormat="1" applyFont="1" applyFill="1" applyBorder="1" applyAlignment="1">
      <alignment vertical="top"/>
    </xf>
    <xf numFmtId="183" fontId="9" fillId="0" borderId="10" xfId="0" applyNumberFormat="1" applyFont="1" applyBorder="1" applyAlignment="1">
      <alignment vertical="justify"/>
    </xf>
    <xf numFmtId="0" fontId="1" fillId="0" borderId="10" xfId="55" applyFont="1" applyBorder="1" applyAlignment="1">
      <alignment vertical="top"/>
      <protection/>
    </xf>
    <xf numFmtId="0" fontId="1" fillId="0" borderId="12" xfId="56" applyFont="1" applyBorder="1" applyAlignment="1">
      <alignment horizontal="justify" vertical="top" wrapText="1"/>
      <protection/>
    </xf>
    <xf numFmtId="0" fontId="1" fillId="0" borderId="12" xfId="57" applyFont="1" applyBorder="1" applyAlignment="1">
      <alignment horizontal="justify" vertical="top"/>
      <protection/>
    </xf>
    <xf numFmtId="0" fontId="1" fillId="0" borderId="12" xfId="56" applyFont="1" applyBorder="1" applyAlignment="1">
      <alignment horizontal="justify" vertical="top"/>
      <protection/>
    </xf>
    <xf numFmtId="0" fontId="20" fillId="0" borderId="10" xfId="54" applyFont="1" applyBorder="1" applyAlignment="1">
      <alignment vertical="top"/>
      <protection/>
    </xf>
    <xf numFmtId="0" fontId="20" fillId="0" borderId="10" xfId="54" applyFont="1" applyBorder="1" applyAlignment="1">
      <alignment horizontal="justify" vertical="top" wrapText="1"/>
      <protection/>
    </xf>
    <xf numFmtId="2" fontId="20" fillId="0" borderId="10" xfId="54" applyNumberFormat="1" applyFont="1" applyBorder="1" applyAlignment="1">
      <alignment horizontal="center" wrapText="1"/>
      <protection/>
    </xf>
    <xf numFmtId="0" fontId="21" fillId="0" borderId="10" xfId="53" applyFont="1" applyBorder="1" applyAlignment="1">
      <alignment vertical="top" wrapText="1"/>
      <protection/>
    </xf>
    <xf numFmtId="0" fontId="21" fillId="0" borderId="10" xfId="53" applyFont="1" applyBorder="1" applyAlignment="1">
      <alignment vertical="top"/>
      <protection/>
    </xf>
    <xf numFmtId="180" fontId="21" fillId="0" borderId="10" xfId="53" applyNumberFormat="1" applyFont="1" applyFill="1" applyBorder="1" applyAlignment="1">
      <alignment vertical="top" wrapText="1"/>
      <protection/>
    </xf>
    <xf numFmtId="0" fontId="21" fillId="0" borderId="10" xfId="53" applyFont="1" applyFill="1" applyBorder="1" applyAlignment="1">
      <alignment vertical="top" wrapText="1"/>
      <protection/>
    </xf>
    <xf numFmtId="0" fontId="14" fillId="0" borderId="10" xfId="0" applyNumberFormat="1" applyFont="1" applyFill="1" applyBorder="1" applyAlignment="1">
      <alignment vertical="center" wrapText="1"/>
    </xf>
    <xf numFmtId="0" fontId="14" fillId="0" borderId="11" xfId="54" applyFont="1" applyBorder="1" applyAlignment="1">
      <alignment horizontal="justify"/>
      <protection/>
    </xf>
    <xf numFmtId="0" fontId="14" fillId="0" borderId="11" xfId="54" applyFont="1" applyBorder="1" applyAlignment="1">
      <alignment horizontal="justify" wrapText="1"/>
      <protection/>
    </xf>
    <xf numFmtId="0" fontId="1" fillId="0" borderId="12" xfId="54" applyFont="1" applyBorder="1" applyAlignment="1">
      <alignment horizontal="justify" vertical="top"/>
      <protection/>
    </xf>
    <xf numFmtId="0" fontId="15" fillId="0" borderId="12" xfId="54" applyFont="1" applyBorder="1" applyAlignment="1">
      <alignment horizontal="justify" vertical="top"/>
      <protection/>
    </xf>
    <xf numFmtId="0" fontId="1" fillId="0" borderId="10" xfId="53" applyFont="1" applyFill="1" applyBorder="1" applyAlignment="1">
      <alignment vertical="top" wrapText="1"/>
      <protection/>
    </xf>
    <xf numFmtId="2" fontId="20" fillId="0" borderId="10" xfId="54" applyNumberFormat="1" applyFont="1" applyBorder="1" applyAlignment="1">
      <alignment horizontal="center"/>
      <protection/>
    </xf>
    <xf numFmtId="0" fontId="15" fillId="0" borderId="10" xfId="0" applyNumberFormat="1" applyFont="1" applyFill="1" applyBorder="1" applyAlignment="1">
      <alignment vertical="top" wrapText="1"/>
    </xf>
    <xf numFmtId="4" fontId="15" fillId="0" borderId="10" xfId="54" applyNumberFormat="1" applyFont="1" applyBorder="1" applyAlignment="1">
      <alignment horizontal="center"/>
      <protection/>
    </xf>
    <xf numFmtId="0" fontId="15" fillId="0" borderId="10" xfId="54" applyFont="1" applyBorder="1" applyAlignment="1">
      <alignment horizontal="justify" vertical="top" wrapText="1"/>
      <protection/>
    </xf>
    <xf numFmtId="2" fontId="15" fillId="0" borderId="10" xfId="54" applyNumberFormat="1" applyFont="1" applyBorder="1" applyAlignment="1">
      <alignment horizontal="center"/>
      <protection/>
    </xf>
    <xf numFmtId="181" fontId="20" fillId="0" borderId="10" xfId="54" applyNumberFormat="1" applyFont="1" applyBorder="1" applyAlignment="1">
      <alignment horizontal="center" wrapText="1"/>
      <protection/>
    </xf>
    <xf numFmtId="187" fontId="14" fillId="0" borderId="10" xfId="54" applyNumberFormat="1" applyFont="1" applyBorder="1" applyAlignment="1">
      <alignment horizontal="center"/>
      <protection/>
    </xf>
    <xf numFmtId="0" fontId="5" fillId="0" borderId="10" xfId="0" applyFont="1" applyBorder="1" applyAlignment="1">
      <alignment horizontal="justify" vertical="top"/>
    </xf>
    <xf numFmtId="0" fontId="15" fillId="0" borderId="10" xfId="54" applyFont="1" applyBorder="1" applyAlignment="1">
      <alignment vertical="top"/>
      <protection/>
    </xf>
    <xf numFmtId="183" fontId="1" fillId="0" borderId="10" xfId="54" applyNumberFormat="1" applyFont="1" applyBorder="1" applyAlignment="1">
      <alignment horizontal="center" wrapText="1"/>
      <protection/>
    </xf>
    <xf numFmtId="0" fontId="1" fillId="0" borderId="10" xfId="0" applyNumberFormat="1" applyFont="1" applyFill="1" applyBorder="1" applyAlignment="1">
      <alignment vertical="center" wrapText="1"/>
    </xf>
    <xf numFmtId="0" fontId="51" fillId="0" borderId="10" xfId="0" applyFont="1" applyBorder="1" applyAlignment="1">
      <alignment horizontal="center"/>
    </xf>
    <xf numFmtId="2" fontId="51" fillId="0" borderId="10" xfId="0" applyNumberFormat="1" applyFont="1" applyBorder="1" applyAlignment="1">
      <alignment/>
    </xf>
    <xf numFmtId="0" fontId="61" fillId="0" borderId="10" xfId="0" applyFont="1" applyBorder="1" applyAlignment="1">
      <alignment horizontal="center"/>
    </xf>
    <xf numFmtId="2" fontId="61" fillId="0" borderId="10" xfId="0" applyNumberFormat="1" applyFont="1" applyBorder="1" applyAlignment="1">
      <alignment horizontal="center"/>
    </xf>
    <xf numFmtId="0" fontId="61" fillId="0" borderId="10" xfId="0" applyFont="1" applyBorder="1" applyAlignment="1">
      <alignment vertical="top" wrapText="1"/>
    </xf>
    <xf numFmtId="0" fontId="62" fillId="0" borderId="10" xfId="0" applyFont="1" applyBorder="1" applyAlignment="1">
      <alignment vertical="top" wrapText="1"/>
    </xf>
    <xf numFmtId="2" fontId="63" fillId="0" borderId="10" xfId="0" applyNumberFormat="1" applyFont="1" applyBorder="1" applyAlignment="1">
      <alignment horizontal="center"/>
    </xf>
    <xf numFmtId="0" fontId="1" fillId="34" borderId="10" xfId="0" applyNumberFormat="1" applyFont="1" applyFill="1" applyBorder="1" applyAlignment="1">
      <alignment vertical="top" wrapText="1"/>
    </xf>
    <xf numFmtId="0" fontId="62" fillId="0" borderId="0" xfId="0" applyFont="1" applyAlignment="1">
      <alignment wrapText="1"/>
    </xf>
    <xf numFmtId="0" fontId="1" fillId="34" borderId="10" xfId="0" applyNumberFormat="1" applyFont="1" applyFill="1" applyBorder="1" applyAlignment="1">
      <alignment vertical="center" wrapText="1"/>
    </xf>
    <xf numFmtId="49" fontId="1" fillId="34" borderId="10" xfId="0" applyNumberFormat="1" applyFont="1" applyFill="1" applyBorder="1" applyAlignment="1">
      <alignment vertical="center" wrapText="1"/>
    </xf>
    <xf numFmtId="2" fontId="1" fillId="34" borderId="10" xfId="0" applyNumberFormat="1" applyFont="1" applyFill="1" applyBorder="1" applyAlignment="1">
      <alignment horizontal="center"/>
    </xf>
    <xf numFmtId="0" fontId="61" fillId="0" borderId="10" xfId="0" applyFont="1" applyBorder="1" applyAlignment="1">
      <alignment horizontal="justify" vertical="top" wrapText="1"/>
    </xf>
    <xf numFmtId="0" fontId="61" fillId="0" borderId="0" xfId="0" applyFont="1" applyAlignment="1">
      <alignment horizontal="justify" vertical="top"/>
    </xf>
    <xf numFmtId="181" fontId="1" fillId="34" borderId="10" xfId="54" applyNumberFormat="1" applyFont="1" applyFill="1" applyBorder="1" applyAlignment="1">
      <alignment horizontal="center"/>
      <protection/>
    </xf>
    <xf numFmtId="0" fontId="1" fillId="34" borderId="12" xfId="58" applyFont="1" applyFill="1" applyBorder="1" applyAlignment="1">
      <alignment vertical="top" wrapText="1"/>
      <protection/>
    </xf>
    <xf numFmtId="181" fontId="1" fillId="0" borderId="10" xfId="54" applyNumberFormat="1" applyFont="1" applyFill="1" applyBorder="1" applyAlignment="1">
      <alignment horizontal="center"/>
      <protection/>
    </xf>
    <xf numFmtId="2" fontId="1" fillId="0" borderId="10" xfId="54" applyNumberFormat="1" applyFont="1" applyFill="1" applyBorder="1" applyAlignment="1">
      <alignment horizontal="center"/>
      <protection/>
    </xf>
    <xf numFmtId="2" fontId="1" fillId="34" borderId="10" xfId="54" applyNumberFormat="1" applyFont="1" applyFill="1" applyBorder="1" applyAlignment="1">
      <alignment horizontal="center"/>
      <protection/>
    </xf>
    <xf numFmtId="2" fontId="61" fillId="34" borderId="10" xfId="0" applyNumberFormat="1" applyFont="1" applyFill="1" applyBorder="1" applyAlignment="1">
      <alignment horizontal="center"/>
    </xf>
    <xf numFmtId="2" fontId="61" fillId="0" borderId="10" xfId="0" applyNumberFormat="1" applyFont="1" applyFill="1" applyBorder="1" applyAlignment="1">
      <alignment horizontal="center"/>
    </xf>
    <xf numFmtId="0" fontId="61" fillId="0" borderId="10" xfId="0" applyNumberFormat="1" applyFont="1" applyBorder="1" applyAlignment="1">
      <alignment horizontal="justify" vertical="top"/>
    </xf>
    <xf numFmtId="2" fontId="1" fillId="34" borderId="10" xfId="54" applyNumberFormat="1" applyFont="1" applyFill="1" applyBorder="1" applyAlignment="1">
      <alignment horizontal="center" wrapText="1"/>
      <protection/>
    </xf>
    <xf numFmtId="0" fontId="61" fillId="0" borderId="10" xfId="0" applyFont="1" applyBorder="1" applyAlignment="1">
      <alignment horizontal="justify" vertical="center"/>
    </xf>
    <xf numFmtId="0" fontId="2" fillId="0" borderId="13" xfId="53" applyFont="1" applyBorder="1" applyAlignment="1">
      <alignment horizontal="center" vertical="center" wrapText="1"/>
      <protection/>
    </xf>
    <xf numFmtId="0" fontId="0" fillId="0" borderId="13" xfId="0" applyBorder="1" applyAlignment="1">
      <alignment/>
    </xf>
    <xf numFmtId="0" fontId="11" fillId="0" borderId="0" xfId="53" applyNumberFormat="1" applyFont="1" applyFill="1" applyBorder="1" applyAlignment="1">
      <alignment horizontal="left" vertical="top" wrapText="1"/>
      <protection/>
    </xf>
    <xf numFmtId="0" fontId="17" fillId="0" borderId="0" xfId="0" applyFont="1" applyAlignment="1">
      <alignment horizontal="center"/>
    </xf>
    <xf numFmtId="0" fontId="7" fillId="0" borderId="0" xfId="0" applyFont="1" applyBorder="1" applyAlignment="1">
      <alignment horizontal="center"/>
    </xf>
    <xf numFmtId="0" fontId="8" fillId="0" borderId="0" xfId="0" applyFont="1" applyFill="1" applyAlignment="1">
      <alignment horizont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xfId="55"/>
    <cellStyle name="Обычный 2 2 3" xfId="56"/>
    <cellStyle name="Обычный 2 2 5" xfId="57"/>
    <cellStyle name="Обычный 4"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69"/>
  <sheetViews>
    <sheetView tabSelected="1" zoomScalePageLayoutView="0" workbookViewId="0" topLeftCell="A1">
      <selection activeCell="J8" sqref="J8"/>
    </sheetView>
  </sheetViews>
  <sheetFormatPr defaultColWidth="9.140625" defaultRowHeight="12.75"/>
  <cols>
    <col min="1" max="1" width="27.57421875" style="0" customWidth="1"/>
    <col min="2" max="2" width="34.8515625" style="0" customWidth="1"/>
    <col min="3" max="3" width="13.140625" style="0" customWidth="1"/>
    <col min="4" max="4" width="12.57421875" style="0" customWidth="1"/>
    <col min="5" max="5" width="9.28125" style="0" customWidth="1"/>
    <col min="6" max="6" width="11.00390625" style="0" customWidth="1"/>
  </cols>
  <sheetData>
    <row r="1" spans="1:6" ht="41.25" customHeight="1">
      <c r="A1" s="157" t="s">
        <v>342</v>
      </c>
      <c r="B1" s="157"/>
      <c r="C1" s="157"/>
      <c r="D1" s="157"/>
      <c r="E1" s="157"/>
      <c r="F1" s="158"/>
    </row>
    <row r="2" spans="1:6" ht="60">
      <c r="A2" s="112" t="s">
        <v>8</v>
      </c>
      <c r="B2" s="113" t="s">
        <v>9</v>
      </c>
      <c r="C2" s="112" t="s">
        <v>238</v>
      </c>
      <c r="D2" s="114" t="s">
        <v>343</v>
      </c>
      <c r="E2" s="115" t="s">
        <v>10</v>
      </c>
      <c r="F2" s="121" t="s">
        <v>294</v>
      </c>
    </row>
    <row r="3" spans="1:6" ht="15">
      <c r="A3" s="32">
        <v>1</v>
      </c>
      <c r="B3" s="32">
        <v>2</v>
      </c>
      <c r="C3" s="33">
        <v>3</v>
      </c>
      <c r="D3" s="34">
        <v>5</v>
      </c>
      <c r="E3" s="35">
        <v>7</v>
      </c>
      <c r="F3" s="133">
        <v>8</v>
      </c>
    </row>
    <row r="4" spans="1:6" ht="25.5">
      <c r="A4" s="36" t="s">
        <v>11</v>
      </c>
      <c r="B4" s="37" t="s">
        <v>12</v>
      </c>
      <c r="C4" s="38">
        <f>SUM(C5+C11+C17+C25+C31+C34+C36+C46+C53+C62+C71+C100)</f>
        <v>524156.92000000004</v>
      </c>
      <c r="D4" s="38">
        <f>SUM(D5+D11+D17+D25+D31+D34+D36+D46+D53+D62+D71+D100)</f>
        <v>539152.82</v>
      </c>
      <c r="E4" s="38">
        <f>SUM(D4*100/C4)</f>
        <v>102.86095621898875</v>
      </c>
      <c r="F4" s="134">
        <f>D4-C4</f>
        <v>14995.899999999907</v>
      </c>
    </row>
    <row r="5" spans="1:6" ht="15">
      <c r="A5" s="36" t="s">
        <v>13</v>
      </c>
      <c r="B5" s="96" t="s">
        <v>14</v>
      </c>
      <c r="C5" s="38">
        <f>SUM(C6)</f>
        <v>377743</v>
      </c>
      <c r="D5" s="38">
        <f>SUM(D6)</f>
        <v>387659.54</v>
      </c>
      <c r="E5" s="38">
        <f>SUM(D5*100/C5)</f>
        <v>102.6252081441615</v>
      </c>
      <c r="F5" s="134">
        <f aca="true" t="shared" si="0" ref="F5:F68">D5-C5</f>
        <v>9916.539999999979</v>
      </c>
    </row>
    <row r="6" spans="1:6" ht="15">
      <c r="A6" s="36" t="s">
        <v>15</v>
      </c>
      <c r="B6" s="96" t="s">
        <v>141</v>
      </c>
      <c r="C6" s="38">
        <f>SUM(C7:C10)</f>
        <v>377743</v>
      </c>
      <c r="D6" s="38">
        <f>SUM(D7:D10)</f>
        <v>387659.54</v>
      </c>
      <c r="E6" s="38">
        <f>SUM(D6*100/C6)</f>
        <v>102.6252081441615</v>
      </c>
      <c r="F6" s="134">
        <f t="shared" si="0"/>
        <v>9916.539999999979</v>
      </c>
    </row>
    <row r="7" spans="1:6" ht="102">
      <c r="A7" s="39" t="s">
        <v>16</v>
      </c>
      <c r="B7" s="40" t="s">
        <v>17</v>
      </c>
      <c r="C7" s="41">
        <v>370950</v>
      </c>
      <c r="D7" s="135">
        <v>380561.67</v>
      </c>
      <c r="E7" s="41">
        <f aca="true" t="shared" si="1" ref="E7:E63">SUM(D7*100/C7)</f>
        <v>102.5910958350182</v>
      </c>
      <c r="F7" s="134">
        <f t="shared" si="0"/>
        <v>9611.669999999984</v>
      </c>
    </row>
    <row r="8" spans="1:6" ht="140.25">
      <c r="A8" s="39" t="s">
        <v>18</v>
      </c>
      <c r="B8" s="40" t="s">
        <v>19</v>
      </c>
      <c r="C8" s="41">
        <v>660</v>
      </c>
      <c r="D8" s="135">
        <v>701.01</v>
      </c>
      <c r="E8" s="41">
        <f t="shared" si="1"/>
        <v>106.21363636363637</v>
      </c>
      <c r="F8" s="134">
        <f t="shared" si="0"/>
        <v>41.00999999999999</v>
      </c>
    </row>
    <row r="9" spans="1:6" ht="63.75">
      <c r="A9" s="39" t="s">
        <v>20</v>
      </c>
      <c r="B9" s="40" t="s">
        <v>21</v>
      </c>
      <c r="C9" s="41">
        <v>2104</v>
      </c>
      <c r="D9" s="135">
        <v>2146.63</v>
      </c>
      <c r="E9" s="41">
        <f t="shared" si="1"/>
        <v>102.02614068441065</v>
      </c>
      <c r="F9" s="134">
        <f t="shared" si="0"/>
        <v>42.63000000000011</v>
      </c>
    </row>
    <row r="10" spans="1:6" ht="114.75">
      <c r="A10" s="39" t="s">
        <v>22</v>
      </c>
      <c r="B10" s="40" t="s">
        <v>23</v>
      </c>
      <c r="C10" s="41">
        <v>4029</v>
      </c>
      <c r="D10" s="136">
        <v>4250.23</v>
      </c>
      <c r="E10" s="41">
        <f t="shared" si="1"/>
        <v>105.49094068006949</v>
      </c>
      <c r="F10" s="134">
        <f t="shared" si="0"/>
        <v>221.22999999999956</v>
      </c>
    </row>
    <row r="11" spans="1:6" ht="51">
      <c r="A11" s="36" t="s">
        <v>142</v>
      </c>
      <c r="B11" s="42" t="s">
        <v>143</v>
      </c>
      <c r="C11" s="38">
        <f>SUM(C12)</f>
        <v>11890.1</v>
      </c>
      <c r="D11" s="38">
        <f>SUM(D12)</f>
        <v>11712.49</v>
      </c>
      <c r="E11" s="38">
        <f t="shared" si="1"/>
        <v>98.50623628060319</v>
      </c>
      <c r="F11" s="134">
        <f t="shared" si="0"/>
        <v>-177.61000000000058</v>
      </c>
    </row>
    <row r="12" spans="1:6" ht="38.25">
      <c r="A12" s="36" t="s">
        <v>144</v>
      </c>
      <c r="B12" s="42" t="s">
        <v>145</v>
      </c>
      <c r="C12" s="38">
        <f>SUM(C13:C16)</f>
        <v>11890.1</v>
      </c>
      <c r="D12" s="38">
        <f>SUM(D13:D16)</f>
        <v>11712.49</v>
      </c>
      <c r="E12" s="38">
        <f t="shared" si="1"/>
        <v>98.50623628060319</v>
      </c>
      <c r="F12" s="134">
        <f t="shared" si="0"/>
        <v>-177.61000000000058</v>
      </c>
    </row>
    <row r="13" spans="1:6" ht="89.25">
      <c r="A13" s="43" t="s">
        <v>295</v>
      </c>
      <c r="B13" s="43" t="s">
        <v>146</v>
      </c>
      <c r="C13" s="41">
        <v>4075</v>
      </c>
      <c r="D13" s="135">
        <v>4083.01</v>
      </c>
      <c r="E13" s="41">
        <f t="shared" si="1"/>
        <v>100.19656441717791</v>
      </c>
      <c r="F13" s="134">
        <f t="shared" si="0"/>
        <v>8.010000000000218</v>
      </c>
    </row>
    <row r="14" spans="1:6" ht="114.75">
      <c r="A14" s="43" t="s">
        <v>296</v>
      </c>
      <c r="B14" s="43" t="s">
        <v>147</v>
      </c>
      <c r="C14" s="41">
        <v>111.4</v>
      </c>
      <c r="D14" s="135">
        <v>110.61</v>
      </c>
      <c r="E14" s="41">
        <f t="shared" si="1"/>
        <v>99.29084380610412</v>
      </c>
      <c r="F14" s="134">
        <f t="shared" si="0"/>
        <v>-0.7900000000000063</v>
      </c>
    </row>
    <row r="15" spans="1:6" ht="102">
      <c r="A15" s="137" t="s">
        <v>297</v>
      </c>
      <c r="B15" s="43" t="s">
        <v>148</v>
      </c>
      <c r="C15" s="41">
        <v>8033</v>
      </c>
      <c r="D15" s="135">
        <v>8044.02</v>
      </c>
      <c r="E15" s="41">
        <f t="shared" si="1"/>
        <v>100.13718411552347</v>
      </c>
      <c r="F15" s="134">
        <f t="shared" si="0"/>
        <v>11.020000000000437</v>
      </c>
    </row>
    <row r="16" spans="1:6" ht="102">
      <c r="A16" s="43" t="s">
        <v>298</v>
      </c>
      <c r="B16" s="43" t="s">
        <v>149</v>
      </c>
      <c r="C16" s="41">
        <v>-329.3</v>
      </c>
      <c r="D16" s="135">
        <v>-525.15</v>
      </c>
      <c r="E16" s="41">
        <f t="shared" si="1"/>
        <v>159.47464318250834</v>
      </c>
      <c r="F16" s="134">
        <f t="shared" si="0"/>
        <v>-195.84999999999997</v>
      </c>
    </row>
    <row r="17" spans="1:6" ht="15">
      <c r="A17" s="36" t="s">
        <v>257</v>
      </c>
      <c r="B17" s="42" t="s">
        <v>258</v>
      </c>
      <c r="C17" s="38">
        <f>SUM(C18+C21+C23)</f>
        <v>18900.42</v>
      </c>
      <c r="D17" s="38">
        <f>SUM(D18+D21+D23)</f>
        <v>19792.95</v>
      </c>
      <c r="E17" s="38">
        <f t="shared" si="1"/>
        <v>104.72227601291401</v>
      </c>
      <c r="F17" s="134">
        <f t="shared" si="0"/>
        <v>892.5300000000025</v>
      </c>
    </row>
    <row r="18" spans="1:6" ht="25.5">
      <c r="A18" s="36" t="s">
        <v>24</v>
      </c>
      <c r="B18" s="42" t="s">
        <v>25</v>
      </c>
      <c r="C18" s="44">
        <f>SUM(C19:C20)</f>
        <v>16997.92</v>
      </c>
      <c r="D18" s="44">
        <f>SUM(D19:D20)</f>
        <v>17360.52</v>
      </c>
      <c r="E18" s="38">
        <f t="shared" si="1"/>
        <v>102.13320218003145</v>
      </c>
      <c r="F18" s="134">
        <f t="shared" si="0"/>
        <v>362.6000000000022</v>
      </c>
    </row>
    <row r="19" spans="1:6" ht="25.5">
      <c r="A19" s="39" t="s">
        <v>26</v>
      </c>
      <c r="B19" s="40" t="s">
        <v>25</v>
      </c>
      <c r="C19" s="41">
        <v>16986</v>
      </c>
      <c r="D19" s="136">
        <v>17349.31</v>
      </c>
      <c r="E19" s="41">
        <f t="shared" si="1"/>
        <v>102.13887907688687</v>
      </c>
      <c r="F19" s="134">
        <f t="shared" si="0"/>
        <v>363.3100000000013</v>
      </c>
    </row>
    <row r="20" spans="1:6" ht="51">
      <c r="A20" s="39" t="s">
        <v>27</v>
      </c>
      <c r="B20" s="40" t="s">
        <v>28</v>
      </c>
      <c r="C20" s="41">
        <v>11.92</v>
      </c>
      <c r="D20" s="135">
        <v>11.21</v>
      </c>
      <c r="E20" s="41">
        <f t="shared" si="1"/>
        <v>94.04362416107382</v>
      </c>
      <c r="F20" s="134">
        <f t="shared" si="0"/>
        <v>-0.7099999999999991</v>
      </c>
    </row>
    <row r="21" spans="1:6" ht="15">
      <c r="A21" s="36" t="s">
        <v>29</v>
      </c>
      <c r="B21" s="42" t="s">
        <v>30</v>
      </c>
      <c r="C21" s="44">
        <f>SUM(C22:C22)</f>
        <v>25.5</v>
      </c>
      <c r="D21" s="44">
        <f>SUM(D22:D22)</f>
        <v>25.52</v>
      </c>
      <c r="E21" s="38">
        <f t="shared" si="1"/>
        <v>100.07843137254902</v>
      </c>
      <c r="F21" s="134">
        <f t="shared" si="0"/>
        <v>0.019999999999999574</v>
      </c>
    </row>
    <row r="22" spans="1:6" ht="15">
      <c r="A22" s="39" t="s">
        <v>31</v>
      </c>
      <c r="B22" s="40" t="s">
        <v>30</v>
      </c>
      <c r="C22" s="41">
        <v>25.5</v>
      </c>
      <c r="D22" s="136">
        <v>25.52</v>
      </c>
      <c r="E22" s="41">
        <f t="shared" si="1"/>
        <v>100.07843137254902</v>
      </c>
      <c r="F22" s="134">
        <f t="shared" si="0"/>
        <v>0.019999999999999574</v>
      </c>
    </row>
    <row r="23" spans="1:6" ht="38.25">
      <c r="A23" s="36" t="s">
        <v>150</v>
      </c>
      <c r="B23" s="42" t="s">
        <v>151</v>
      </c>
      <c r="C23" s="38">
        <f>SUM(C24)</f>
        <v>1877</v>
      </c>
      <c r="D23" s="38">
        <f>SUM(D24)</f>
        <v>2406.91</v>
      </c>
      <c r="E23" s="38">
        <f t="shared" si="1"/>
        <v>128.23175279701653</v>
      </c>
      <c r="F23" s="134">
        <f t="shared" si="0"/>
        <v>529.9099999999999</v>
      </c>
    </row>
    <row r="24" spans="1:6" ht="51">
      <c r="A24" s="39" t="s">
        <v>32</v>
      </c>
      <c r="B24" s="40" t="s">
        <v>33</v>
      </c>
      <c r="C24" s="41">
        <v>1877</v>
      </c>
      <c r="D24" s="135">
        <v>2406.91</v>
      </c>
      <c r="E24" s="41">
        <f t="shared" si="1"/>
        <v>128.23175279701653</v>
      </c>
      <c r="F24" s="134">
        <f t="shared" si="0"/>
        <v>529.9099999999999</v>
      </c>
    </row>
    <row r="25" spans="1:6" ht="15">
      <c r="A25" s="95" t="s">
        <v>34</v>
      </c>
      <c r="B25" s="97" t="s">
        <v>35</v>
      </c>
      <c r="C25" s="38">
        <f>SUM(C26+C28)</f>
        <v>72350.3</v>
      </c>
      <c r="D25" s="38">
        <f>SUM(D26+D28)</f>
        <v>75095.36</v>
      </c>
      <c r="E25" s="38">
        <f t="shared" si="1"/>
        <v>103.79412386679806</v>
      </c>
      <c r="F25" s="134">
        <f t="shared" si="0"/>
        <v>2745.0599999999977</v>
      </c>
    </row>
    <row r="26" spans="1:6" ht="15">
      <c r="A26" s="36" t="s">
        <v>152</v>
      </c>
      <c r="B26" s="42" t="s">
        <v>153</v>
      </c>
      <c r="C26" s="38">
        <f>SUM(C27)</f>
        <v>11322</v>
      </c>
      <c r="D26" s="38">
        <f>SUM(D27)</f>
        <v>11901.79</v>
      </c>
      <c r="E26" s="38">
        <f t="shared" si="1"/>
        <v>105.12091503267973</v>
      </c>
      <c r="F26" s="134">
        <f t="shared" si="0"/>
        <v>579.7900000000009</v>
      </c>
    </row>
    <row r="27" spans="1:6" ht="63.75">
      <c r="A27" s="39" t="s">
        <v>36</v>
      </c>
      <c r="B27" s="40" t="s">
        <v>37</v>
      </c>
      <c r="C27" s="41">
        <v>11322</v>
      </c>
      <c r="D27" s="135">
        <v>11901.79</v>
      </c>
      <c r="E27" s="41">
        <f t="shared" si="1"/>
        <v>105.12091503267973</v>
      </c>
      <c r="F27" s="134">
        <f t="shared" si="0"/>
        <v>579.7900000000009</v>
      </c>
    </row>
    <row r="28" spans="1:6" ht="15">
      <c r="A28" s="95" t="s">
        <v>38</v>
      </c>
      <c r="B28" s="97" t="s">
        <v>39</v>
      </c>
      <c r="C28" s="44">
        <f>SUM(C29:C30)</f>
        <v>61028.3</v>
      </c>
      <c r="D28" s="44">
        <f>SUM(D29:D30)</f>
        <v>63193.57</v>
      </c>
      <c r="E28" s="38">
        <f t="shared" si="1"/>
        <v>103.547976922182</v>
      </c>
      <c r="F28" s="134">
        <f t="shared" si="0"/>
        <v>2165.269999999997</v>
      </c>
    </row>
    <row r="29" spans="1:6" ht="51">
      <c r="A29" s="39" t="s">
        <v>239</v>
      </c>
      <c r="B29" s="40" t="s">
        <v>240</v>
      </c>
      <c r="C29" s="41">
        <v>54005.3</v>
      </c>
      <c r="D29" s="135">
        <v>55820.96</v>
      </c>
      <c r="E29" s="41">
        <f t="shared" si="1"/>
        <v>103.36200335892958</v>
      </c>
      <c r="F29" s="134">
        <f t="shared" si="0"/>
        <v>1815.6599999999962</v>
      </c>
    </row>
    <row r="30" spans="1:6" ht="51">
      <c r="A30" s="39" t="s">
        <v>241</v>
      </c>
      <c r="B30" s="40" t="s">
        <v>242</v>
      </c>
      <c r="C30" s="41">
        <v>7023</v>
      </c>
      <c r="D30" s="135">
        <v>7372.61</v>
      </c>
      <c r="E30" s="41">
        <f t="shared" si="1"/>
        <v>104.97807204898191</v>
      </c>
      <c r="F30" s="134">
        <f t="shared" si="0"/>
        <v>349.6099999999997</v>
      </c>
    </row>
    <row r="31" spans="1:6" ht="25.5">
      <c r="A31" s="36" t="s">
        <v>40</v>
      </c>
      <c r="B31" s="42" t="s">
        <v>41</v>
      </c>
      <c r="C31" s="38">
        <f>SUM(C32:C33)</f>
        <v>5890</v>
      </c>
      <c r="D31" s="38">
        <f>SUM(D32:D33)</f>
        <v>6021.48</v>
      </c>
      <c r="E31" s="38">
        <f t="shared" si="1"/>
        <v>102.23225806451613</v>
      </c>
      <c r="F31" s="134">
        <f t="shared" si="0"/>
        <v>131.47999999999956</v>
      </c>
    </row>
    <row r="32" spans="1:6" ht="63.75">
      <c r="A32" s="39" t="s">
        <v>42</v>
      </c>
      <c r="B32" s="40" t="s">
        <v>43</v>
      </c>
      <c r="C32" s="41">
        <v>5840</v>
      </c>
      <c r="D32" s="135">
        <v>5956.48</v>
      </c>
      <c r="E32" s="41">
        <f t="shared" si="1"/>
        <v>101.9945205479452</v>
      </c>
      <c r="F32" s="134">
        <f t="shared" si="0"/>
        <v>116.47999999999956</v>
      </c>
    </row>
    <row r="33" spans="1:6" ht="38.25">
      <c r="A33" s="39" t="s">
        <v>178</v>
      </c>
      <c r="B33" s="40" t="s">
        <v>179</v>
      </c>
      <c r="C33" s="41">
        <v>50</v>
      </c>
      <c r="D33" s="136">
        <v>65</v>
      </c>
      <c r="E33" s="41">
        <f t="shared" si="1"/>
        <v>130</v>
      </c>
      <c r="F33" s="134">
        <f t="shared" si="0"/>
        <v>15</v>
      </c>
    </row>
    <row r="34" spans="1:6" ht="51">
      <c r="A34" s="42" t="s">
        <v>44</v>
      </c>
      <c r="B34" s="42" t="s">
        <v>278</v>
      </c>
      <c r="C34" s="38">
        <f>SUM(C35)</f>
        <v>0.5</v>
      </c>
      <c r="D34" s="38">
        <f>SUM(D35)</f>
        <v>0.51</v>
      </c>
      <c r="E34" s="38">
        <f t="shared" si="1"/>
        <v>102</v>
      </c>
      <c r="F34" s="134">
        <f t="shared" si="0"/>
        <v>0.010000000000000009</v>
      </c>
    </row>
    <row r="35" spans="1:6" ht="51">
      <c r="A35" s="40" t="s">
        <v>45</v>
      </c>
      <c r="B35" s="40" t="s">
        <v>46</v>
      </c>
      <c r="C35" s="41">
        <v>0.5</v>
      </c>
      <c r="D35" s="135">
        <v>0.51</v>
      </c>
      <c r="E35" s="41">
        <f t="shared" si="1"/>
        <v>102</v>
      </c>
      <c r="F35" s="134">
        <f t="shared" si="0"/>
        <v>0.010000000000000009</v>
      </c>
    </row>
    <row r="36" spans="1:6" ht="63.75">
      <c r="A36" s="36" t="s">
        <v>47</v>
      </c>
      <c r="B36" s="37" t="s">
        <v>48</v>
      </c>
      <c r="C36" s="38">
        <f>SUM(C37)</f>
        <v>25973.4</v>
      </c>
      <c r="D36" s="38">
        <f>SUM(D37)</f>
        <v>27092.260000000002</v>
      </c>
      <c r="E36" s="38">
        <f t="shared" si="1"/>
        <v>104.30771481592706</v>
      </c>
      <c r="F36" s="134">
        <f t="shared" si="0"/>
        <v>1118.8600000000006</v>
      </c>
    </row>
    <row r="37" spans="1:6" ht="114.75">
      <c r="A37" s="36" t="s">
        <v>154</v>
      </c>
      <c r="B37" s="138" t="s">
        <v>155</v>
      </c>
      <c r="C37" s="38">
        <f>SUM(C38+C41+C45)</f>
        <v>25973.4</v>
      </c>
      <c r="D37" s="38">
        <f>SUM(D38+D41+D45)</f>
        <v>27092.260000000002</v>
      </c>
      <c r="E37" s="38">
        <f t="shared" si="1"/>
        <v>104.30771481592706</v>
      </c>
      <c r="F37" s="134">
        <f t="shared" si="0"/>
        <v>1118.8600000000006</v>
      </c>
    </row>
    <row r="38" spans="1:6" ht="102">
      <c r="A38" s="36" t="s">
        <v>156</v>
      </c>
      <c r="B38" s="42" t="s">
        <v>49</v>
      </c>
      <c r="C38" s="139">
        <f>SUM(C39:C40)</f>
        <v>18149</v>
      </c>
      <c r="D38" s="139">
        <f>SUM(D39:D40)</f>
        <v>19148.870000000003</v>
      </c>
      <c r="E38" s="38">
        <f t="shared" si="1"/>
        <v>105.50922915863134</v>
      </c>
      <c r="F38" s="134">
        <f t="shared" si="0"/>
        <v>999.8700000000026</v>
      </c>
    </row>
    <row r="39" spans="1:6" ht="127.5">
      <c r="A39" s="39" t="s">
        <v>176</v>
      </c>
      <c r="B39" s="140" t="s">
        <v>243</v>
      </c>
      <c r="C39" s="41">
        <v>17174</v>
      </c>
      <c r="D39" s="136">
        <v>17908.74</v>
      </c>
      <c r="E39" s="41">
        <f t="shared" si="1"/>
        <v>104.27821124956331</v>
      </c>
      <c r="F39" s="134">
        <f t="shared" si="0"/>
        <v>734.7400000000016</v>
      </c>
    </row>
    <row r="40" spans="1:6" ht="140.25">
      <c r="A40" s="39" t="s">
        <v>177</v>
      </c>
      <c r="B40" s="140" t="s">
        <v>244</v>
      </c>
      <c r="C40" s="41">
        <v>975</v>
      </c>
      <c r="D40" s="136">
        <v>1240.13</v>
      </c>
      <c r="E40" s="41">
        <f t="shared" si="1"/>
        <v>127.19282051282053</v>
      </c>
      <c r="F40" s="134">
        <f t="shared" si="0"/>
        <v>265.1300000000001</v>
      </c>
    </row>
    <row r="41" spans="1:6" ht="39">
      <c r="A41" s="36" t="s">
        <v>157</v>
      </c>
      <c r="B41" s="141" t="s">
        <v>158</v>
      </c>
      <c r="C41" s="38">
        <f>SUM(C42:C44)</f>
        <v>7797</v>
      </c>
      <c r="D41" s="38">
        <f>SUM(D42:D44)</f>
        <v>7911.13</v>
      </c>
      <c r="E41" s="38">
        <f t="shared" si="1"/>
        <v>101.46376811594203</v>
      </c>
      <c r="F41" s="134">
        <f t="shared" si="0"/>
        <v>114.13000000000011</v>
      </c>
    </row>
    <row r="42" spans="1:6" ht="102">
      <c r="A42" s="39" t="s">
        <v>50</v>
      </c>
      <c r="B42" s="142" t="s">
        <v>245</v>
      </c>
      <c r="C42" s="41">
        <v>4900</v>
      </c>
      <c r="D42" s="135">
        <v>4893.35</v>
      </c>
      <c r="E42" s="41">
        <f t="shared" si="1"/>
        <v>99.86428571428573</v>
      </c>
      <c r="F42" s="134">
        <f t="shared" si="0"/>
        <v>-6.649999999999636</v>
      </c>
    </row>
    <row r="43" spans="1:6" ht="89.25">
      <c r="A43" s="39" t="s">
        <v>51</v>
      </c>
      <c r="B43" s="140" t="s">
        <v>246</v>
      </c>
      <c r="C43" s="41">
        <v>2275</v>
      </c>
      <c r="D43" s="135">
        <v>2391.16</v>
      </c>
      <c r="E43" s="41">
        <f t="shared" si="1"/>
        <v>105.10593406593406</v>
      </c>
      <c r="F43" s="134">
        <f t="shared" si="0"/>
        <v>116.15999999999985</v>
      </c>
    </row>
    <row r="44" spans="1:6" ht="76.5">
      <c r="A44" s="39" t="s">
        <v>52</v>
      </c>
      <c r="B44" s="142" t="s">
        <v>247</v>
      </c>
      <c r="C44" s="41">
        <v>622</v>
      </c>
      <c r="D44" s="135">
        <v>626.62</v>
      </c>
      <c r="E44" s="41">
        <f t="shared" si="1"/>
        <v>100.7427652733119</v>
      </c>
      <c r="F44" s="134">
        <f t="shared" si="0"/>
        <v>4.6200000000000045</v>
      </c>
    </row>
    <row r="45" spans="1:6" ht="102">
      <c r="A45" s="39" t="s">
        <v>320</v>
      </c>
      <c r="B45" s="142" t="s">
        <v>321</v>
      </c>
      <c r="C45" s="41">
        <v>27.4</v>
      </c>
      <c r="D45" s="136">
        <v>32.26</v>
      </c>
      <c r="E45" s="41">
        <f t="shared" si="1"/>
        <v>117.73722627737227</v>
      </c>
      <c r="F45" s="134">
        <f t="shared" si="0"/>
        <v>4.859999999999999</v>
      </c>
    </row>
    <row r="46" spans="1:6" ht="25.5">
      <c r="A46" s="36" t="s">
        <v>53</v>
      </c>
      <c r="B46" s="37" t="s">
        <v>54</v>
      </c>
      <c r="C46" s="38">
        <f>SUM(C47)</f>
        <v>1128.52</v>
      </c>
      <c r="D46" s="38">
        <f>SUM(D47)</f>
        <v>1117.53</v>
      </c>
      <c r="E46" s="38">
        <f t="shared" si="1"/>
        <v>99.02615815404246</v>
      </c>
      <c r="F46" s="134">
        <f t="shared" si="0"/>
        <v>-10.990000000000009</v>
      </c>
    </row>
    <row r="47" spans="1:6" ht="25.5">
      <c r="A47" s="36" t="s">
        <v>55</v>
      </c>
      <c r="B47" s="42" t="s">
        <v>56</v>
      </c>
      <c r="C47" s="38">
        <f>SUM(C48:C52)</f>
        <v>1128.52</v>
      </c>
      <c r="D47" s="38">
        <f>SUM(D48:D52)</f>
        <v>1117.53</v>
      </c>
      <c r="E47" s="38">
        <f t="shared" si="1"/>
        <v>99.02615815404246</v>
      </c>
      <c r="F47" s="134">
        <f t="shared" si="0"/>
        <v>-10.990000000000009</v>
      </c>
    </row>
    <row r="48" spans="1:6" ht="38.25">
      <c r="A48" s="39" t="s">
        <v>57</v>
      </c>
      <c r="B48" s="40" t="s">
        <v>58</v>
      </c>
      <c r="C48" s="45">
        <v>435</v>
      </c>
      <c r="D48" s="135">
        <v>433.48</v>
      </c>
      <c r="E48" s="41">
        <f t="shared" si="1"/>
        <v>99.65057471264367</v>
      </c>
      <c r="F48" s="134">
        <f t="shared" si="0"/>
        <v>-1.5199999999999818</v>
      </c>
    </row>
    <row r="49" spans="1:6" ht="38.25">
      <c r="A49" s="39" t="s">
        <v>59</v>
      </c>
      <c r="B49" s="40" t="s">
        <v>60</v>
      </c>
      <c r="C49" s="45">
        <v>26.1</v>
      </c>
      <c r="D49" s="135">
        <v>19.8</v>
      </c>
      <c r="E49" s="41">
        <f t="shared" si="1"/>
        <v>75.86206896551724</v>
      </c>
      <c r="F49" s="134">
        <f t="shared" si="0"/>
        <v>-6.300000000000001</v>
      </c>
    </row>
    <row r="50" spans="1:6" ht="25.5">
      <c r="A50" s="39" t="s">
        <v>61</v>
      </c>
      <c r="B50" s="40" t="s">
        <v>62</v>
      </c>
      <c r="C50" s="45">
        <v>87</v>
      </c>
      <c r="D50" s="135">
        <v>86.61</v>
      </c>
      <c r="E50" s="41">
        <f t="shared" si="1"/>
        <v>99.55172413793103</v>
      </c>
      <c r="F50" s="134">
        <f t="shared" si="0"/>
        <v>-0.39000000000000057</v>
      </c>
    </row>
    <row r="51" spans="1:6" ht="25.5">
      <c r="A51" s="39" t="s">
        <v>63</v>
      </c>
      <c r="B51" s="40" t="s">
        <v>64</v>
      </c>
      <c r="C51" s="45">
        <v>580</v>
      </c>
      <c r="D51" s="135">
        <v>577.64</v>
      </c>
      <c r="E51" s="41">
        <f t="shared" si="1"/>
        <v>99.59310344827587</v>
      </c>
      <c r="F51" s="134">
        <f t="shared" si="0"/>
        <v>-2.3600000000000136</v>
      </c>
    </row>
    <row r="52" spans="1:6" ht="25.5">
      <c r="A52" s="39" t="s">
        <v>344</v>
      </c>
      <c r="B52" s="40" t="s">
        <v>345</v>
      </c>
      <c r="C52" s="45">
        <v>0.42</v>
      </c>
      <c r="D52" s="135">
        <v>0</v>
      </c>
      <c r="E52" s="41">
        <f t="shared" si="1"/>
        <v>0</v>
      </c>
      <c r="F52" s="134">
        <f t="shared" si="0"/>
        <v>-0.42</v>
      </c>
    </row>
    <row r="53" spans="1:6" ht="38.25">
      <c r="A53" s="36" t="s">
        <v>65</v>
      </c>
      <c r="B53" s="42" t="s">
        <v>66</v>
      </c>
      <c r="C53" s="38">
        <f>SUM(C54+C57)</f>
        <v>2114.4</v>
      </c>
      <c r="D53" s="38">
        <f>SUM(D54+D57)</f>
        <v>2167.63</v>
      </c>
      <c r="E53" s="38">
        <f t="shared" si="1"/>
        <v>102.51749905410517</v>
      </c>
      <c r="F53" s="134">
        <f t="shared" si="0"/>
        <v>53.23000000000002</v>
      </c>
    </row>
    <row r="54" spans="1:6" ht="25.5">
      <c r="A54" s="36" t="s">
        <v>159</v>
      </c>
      <c r="B54" s="42" t="s">
        <v>160</v>
      </c>
      <c r="C54" s="38">
        <f>SUM(C55:C55)</f>
        <v>300</v>
      </c>
      <c r="D54" s="38">
        <f>SUM(D55:D55)</f>
        <v>340.94</v>
      </c>
      <c r="E54" s="38">
        <f t="shared" si="1"/>
        <v>113.64666666666666</v>
      </c>
      <c r="F54" s="134">
        <f t="shared" si="0"/>
        <v>40.94</v>
      </c>
    </row>
    <row r="55" spans="1:6" ht="25.5">
      <c r="A55" s="36" t="s">
        <v>161</v>
      </c>
      <c r="B55" s="42" t="s">
        <v>162</v>
      </c>
      <c r="C55" s="38">
        <f>SUM(C56:C56)</f>
        <v>300</v>
      </c>
      <c r="D55" s="38">
        <f>SUM(D56:D56)</f>
        <v>340.94</v>
      </c>
      <c r="E55" s="38">
        <f t="shared" si="1"/>
        <v>113.64666666666666</v>
      </c>
      <c r="F55" s="134">
        <f t="shared" si="0"/>
        <v>40.94</v>
      </c>
    </row>
    <row r="56" spans="1:6" ht="63.75">
      <c r="A56" s="39" t="s">
        <v>67</v>
      </c>
      <c r="B56" s="142" t="s">
        <v>248</v>
      </c>
      <c r="C56" s="41">
        <v>300</v>
      </c>
      <c r="D56" s="135">
        <v>340.94</v>
      </c>
      <c r="E56" s="41">
        <f t="shared" si="1"/>
        <v>113.64666666666666</v>
      </c>
      <c r="F56" s="134">
        <f t="shared" si="0"/>
        <v>40.94</v>
      </c>
    </row>
    <row r="57" spans="1:6" ht="25.5">
      <c r="A57" s="36" t="s">
        <v>163</v>
      </c>
      <c r="B57" s="42" t="s">
        <v>164</v>
      </c>
      <c r="C57" s="38">
        <f>SUM(C58+C59)</f>
        <v>1814.4</v>
      </c>
      <c r="D57" s="38">
        <f>SUM(D58+D59)</f>
        <v>1826.69</v>
      </c>
      <c r="E57" s="38">
        <f t="shared" si="1"/>
        <v>100.67735890652557</v>
      </c>
      <c r="F57" s="134">
        <f t="shared" si="0"/>
        <v>12.289999999999964</v>
      </c>
    </row>
    <row r="58" spans="1:6" ht="51">
      <c r="A58" s="39" t="s">
        <v>68</v>
      </c>
      <c r="B58" s="40" t="s">
        <v>279</v>
      </c>
      <c r="C58" s="41">
        <v>17</v>
      </c>
      <c r="D58" s="135">
        <v>26.64</v>
      </c>
      <c r="E58" s="41">
        <f t="shared" si="1"/>
        <v>156.7058823529412</v>
      </c>
      <c r="F58" s="134">
        <f t="shared" si="0"/>
        <v>9.64</v>
      </c>
    </row>
    <row r="59" spans="1:6" ht="51">
      <c r="A59" s="36" t="s">
        <v>165</v>
      </c>
      <c r="B59" s="42" t="s">
        <v>69</v>
      </c>
      <c r="C59" s="38">
        <f>SUM(C60:C61)</f>
        <v>1797.4</v>
      </c>
      <c r="D59" s="38">
        <f>SUM(D60:D61)</f>
        <v>1800.05</v>
      </c>
      <c r="E59" s="38">
        <f t="shared" si="1"/>
        <v>100.14743518415489</v>
      </c>
      <c r="F59" s="134">
        <f t="shared" si="0"/>
        <v>2.6499999999998636</v>
      </c>
    </row>
    <row r="60" spans="1:6" ht="51">
      <c r="A60" s="39" t="s">
        <v>259</v>
      </c>
      <c r="B60" s="143" t="s">
        <v>249</v>
      </c>
      <c r="C60" s="41">
        <v>1797.4</v>
      </c>
      <c r="D60" s="41">
        <v>1796.85</v>
      </c>
      <c r="E60" s="41">
        <f t="shared" si="1"/>
        <v>99.96940024479804</v>
      </c>
      <c r="F60" s="134">
        <f t="shared" si="0"/>
        <v>-0.5500000000001819</v>
      </c>
    </row>
    <row r="61" spans="1:6" ht="51">
      <c r="A61" s="39" t="s">
        <v>70</v>
      </c>
      <c r="B61" s="143" t="s">
        <v>249</v>
      </c>
      <c r="C61" s="41">
        <v>0</v>
      </c>
      <c r="D61" s="41">
        <v>3.2</v>
      </c>
      <c r="E61" s="38"/>
      <c r="F61" s="134">
        <f t="shared" si="0"/>
        <v>3.2</v>
      </c>
    </row>
    <row r="62" spans="1:6" ht="38.25">
      <c r="A62" s="36" t="s">
        <v>71</v>
      </c>
      <c r="B62" s="42" t="s">
        <v>72</v>
      </c>
      <c r="C62" s="38">
        <f>SUM(C69+C66+C63+C65)</f>
        <v>4329.28</v>
      </c>
      <c r="D62" s="38">
        <f>SUM(D69+D66+D63+D65)</f>
        <v>4528</v>
      </c>
      <c r="E62" s="38">
        <f t="shared" si="1"/>
        <v>104.59013969990392</v>
      </c>
      <c r="F62" s="134">
        <f t="shared" si="0"/>
        <v>198.72000000000025</v>
      </c>
    </row>
    <row r="63" spans="1:6" ht="15">
      <c r="A63" s="39" t="s">
        <v>166</v>
      </c>
      <c r="B63" s="42" t="s">
        <v>167</v>
      </c>
      <c r="C63" s="38">
        <f>SUM(C64)</f>
        <v>124.58</v>
      </c>
      <c r="D63" s="38">
        <f>SUM(D64)</f>
        <v>129.36</v>
      </c>
      <c r="E63" s="38">
        <f t="shared" si="1"/>
        <v>103.83689195697545</v>
      </c>
      <c r="F63" s="134">
        <f t="shared" si="0"/>
        <v>4.780000000000015</v>
      </c>
    </row>
    <row r="64" spans="1:6" ht="38.25">
      <c r="A64" s="39" t="s">
        <v>73</v>
      </c>
      <c r="B64" s="40" t="s">
        <v>74</v>
      </c>
      <c r="C64" s="41">
        <v>124.58</v>
      </c>
      <c r="D64" s="135">
        <v>129.36</v>
      </c>
      <c r="E64" s="41">
        <f aca="true" t="shared" si="2" ref="E64:E145">SUM(D64*100/C64)</f>
        <v>103.83689195697545</v>
      </c>
      <c r="F64" s="134">
        <f t="shared" si="0"/>
        <v>4.780000000000015</v>
      </c>
    </row>
    <row r="65" spans="1:6" ht="114.75">
      <c r="A65" s="39" t="s">
        <v>314</v>
      </c>
      <c r="B65" s="40" t="s">
        <v>315</v>
      </c>
      <c r="C65" s="41">
        <v>20.7</v>
      </c>
      <c r="D65" s="136">
        <v>20.7</v>
      </c>
      <c r="E65" s="41">
        <f t="shared" si="2"/>
        <v>100</v>
      </c>
      <c r="F65" s="134">
        <f t="shared" si="0"/>
        <v>0</v>
      </c>
    </row>
    <row r="66" spans="1:6" ht="114.75">
      <c r="A66" s="36" t="s">
        <v>250</v>
      </c>
      <c r="B66" s="116" t="s">
        <v>251</v>
      </c>
      <c r="C66" s="38">
        <f>SUM(C67:C68)</f>
        <v>2504</v>
      </c>
      <c r="D66" s="38">
        <f>SUM(D67:D68)</f>
        <v>2599.28</v>
      </c>
      <c r="E66" s="38">
        <f t="shared" si="2"/>
        <v>103.80511182108627</v>
      </c>
      <c r="F66" s="134">
        <f t="shared" si="0"/>
        <v>95.2800000000002</v>
      </c>
    </row>
    <row r="67" spans="1:6" ht="127.5">
      <c r="A67" s="39" t="s">
        <v>75</v>
      </c>
      <c r="B67" s="132" t="s">
        <v>252</v>
      </c>
      <c r="C67" s="41">
        <v>2465</v>
      </c>
      <c r="D67" s="135">
        <v>2560.25</v>
      </c>
      <c r="E67" s="41">
        <f t="shared" si="2"/>
        <v>103.86409736308316</v>
      </c>
      <c r="F67" s="134">
        <f t="shared" si="0"/>
        <v>95.25</v>
      </c>
    </row>
    <row r="68" spans="1:6" ht="127.5">
      <c r="A68" s="39" t="s">
        <v>76</v>
      </c>
      <c r="B68" s="132" t="s">
        <v>253</v>
      </c>
      <c r="C68" s="41">
        <v>39</v>
      </c>
      <c r="D68" s="135">
        <v>39.03</v>
      </c>
      <c r="E68" s="41">
        <f t="shared" si="2"/>
        <v>100.07692307692308</v>
      </c>
      <c r="F68" s="134">
        <f t="shared" si="0"/>
        <v>0.030000000000001137</v>
      </c>
    </row>
    <row r="69" spans="1:6" ht="51">
      <c r="A69" s="36" t="s">
        <v>168</v>
      </c>
      <c r="B69" s="42" t="s">
        <v>169</v>
      </c>
      <c r="C69" s="38">
        <f>SUM(C70)</f>
        <v>1680</v>
      </c>
      <c r="D69" s="38">
        <f>SUM(D70)</f>
        <v>1778.66</v>
      </c>
      <c r="E69" s="38">
        <f t="shared" si="2"/>
        <v>105.87261904761905</v>
      </c>
      <c r="F69" s="134">
        <f aca="true" t="shared" si="3" ref="F69:F133">D69-C69</f>
        <v>98.66000000000008</v>
      </c>
    </row>
    <row r="70" spans="1:6" ht="63.75">
      <c r="A70" s="39" t="s">
        <v>170</v>
      </c>
      <c r="B70" s="40" t="s">
        <v>77</v>
      </c>
      <c r="C70" s="41">
        <v>1680</v>
      </c>
      <c r="D70" s="136">
        <v>1778.66</v>
      </c>
      <c r="E70" s="41">
        <f t="shared" si="2"/>
        <v>105.87261904761905</v>
      </c>
      <c r="F70" s="134">
        <f t="shared" si="3"/>
        <v>98.66000000000008</v>
      </c>
    </row>
    <row r="71" spans="1:6" ht="25.5">
      <c r="A71" s="36" t="s">
        <v>78</v>
      </c>
      <c r="B71" s="42" t="s">
        <v>79</v>
      </c>
      <c r="C71" s="38">
        <f>SUM(C72+C73+C74+C75+C76+C79+C81+C82+C83+C84+C85+C88+C89)</f>
        <v>3837</v>
      </c>
      <c r="D71" s="38">
        <f>SUM(D72+D73+D74+D75+D76+D79+D81+D82+D83+D84+D85+D88+D89)</f>
        <v>3965.0699999999997</v>
      </c>
      <c r="E71" s="38">
        <f t="shared" si="2"/>
        <v>103.3377638780297</v>
      </c>
      <c r="F71" s="134">
        <f t="shared" si="3"/>
        <v>128.0699999999997</v>
      </c>
    </row>
    <row r="72" spans="1:6" ht="153">
      <c r="A72" s="39" t="s">
        <v>80</v>
      </c>
      <c r="B72" s="40" t="s">
        <v>280</v>
      </c>
      <c r="C72" s="41">
        <v>74</v>
      </c>
      <c r="D72" s="135">
        <v>88.28</v>
      </c>
      <c r="E72" s="41">
        <f t="shared" si="2"/>
        <v>119.29729729729729</v>
      </c>
      <c r="F72" s="134">
        <f t="shared" si="3"/>
        <v>14.280000000000001</v>
      </c>
    </row>
    <row r="73" spans="1:6" ht="76.5">
      <c r="A73" s="39" t="s">
        <v>81</v>
      </c>
      <c r="B73" s="40" t="s">
        <v>82</v>
      </c>
      <c r="C73" s="41">
        <v>15</v>
      </c>
      <c r="D73" s="135">
        <v>19.83</v>
      </c>
      <c r="E73" s="41">
        <f t="shared" si="2"/>
        <v>132.2</v>
      </c>
      <c r="F73" s="134">
        <f t="shared" si="3"/>
        <v>4.829999999999998</v>
      </c>
    </row>
    <row r="74" spans="1:6" ht="76.5">
      <c r="A74" s="39" t="s">
        <v>83</v>
      </c>
      <c r="B74" s="40" t="s">
        <v>84</v>
      </c>
      <c r="C74" s="41">
        <v>100</v>
      </c>
      <c r="D74" s="136">
        <v>89.5</v>
      </c>
      <c r="E74" s="41">
        <f t="shared" si="2"/>
        <v>89.5</v>
      </c>
      <c r="F74" s="134">
        <f t="shared" si="3"/>
        <v>-10.5</v>
      </c>
    </row>
    <row r="75" spans="1:6" ht="76.5">
      <c r="A75" s="39" t="s">
        <v>171</v>
      </c>
      <c r="B75" s="98" t="s">
        <v>254</v>
      </c>
      <c r="C75" s="41">
        <v>10</v>
      </c>
      <c r="D75" s="136">
        <v>10</v>
      </c>
      <c r="E75" s="41">
        <f t="shared" si="2"/>
        <v>100</v>
      </c>
      <c r="F75" s="134">
        <f t="shared" si="3"/>
        <v>0</v>
      </c>
    </row>
    <row r="76" spans="1:6" ht="40.5">
      <c r="A76" s="50" t="s">
        <v>299</v>
      </c>
      <c r="B76" s="123" t="s">
        <v>255</v>
      </c>
      <c r="C76" s="124">
        <f>SUM(C77:C78)</f>
        <v>22.5</v>
      </c>
      <c r="D76" s="124">
        <f>SUM(D77:D78)</f>
        <v>23.5</v>
      </c>
      <c r="E76" s="124">
        <f>SUM(E77:E78)</f>
        <v>204.76190476190476</v>
      </c>
      <c r="F76" s="134">
        <f t="shared" si="3"/>
        <v>1</v>
      </c>
    </row>
    <row r="77" spans="1:6" ht="38.25">
      <c r="A77" s="39" t="s">
        <v>300</v>
      </c>
      <c r="B77" s="132" t="s">
        <v>255</v>
      </c>
      <c r="C77" s="45">
        <v>1.5</v>
      </c>
      <c r="D77" s="45">
        <v>1.5</v>
      </c>
      <c r="E77" s="41">
        <f t="shared" si="2"/>
        <v>100</v>
      </c>
      <c r="F77" s="134">
        <f t="shared" si="3"/>
        <v>0</v>
      </c>
    </row>
    <row r="78" spans="1:6" ht="38.25">
      <c r="A78" s="39" t="s">
        <v>232</v>
      </c>
      <c r="B78" s="132" t="s">
        <v>255</v>
      </c>
      <c r="C78" s="45">
        <v>21</v>
      </c>
      <c r="D78" s="45">
        <v>22</v>
      </c>
      <c r="E78" s="41">
        <f t="shared" si="2"/>
        <v>104.76190476190476</v>
      </c>
      <c r="F78" s="134">
        <f t="shared" si="3"/>
        <v>1</v>
      </c>
    </row>
    <row r="79" spans="1:6" ht="40.5">
      <c r="A79" s="50" t="s">
        <v>317</v>
      </c>
      <c r="B79" s="125" t="s">
        <v>86</v>
      </c>
      <c r="C79" s="124">
        <f>SUM(C80)</f>
        <v>200</v>
      </c>
      <c r="D79" s="124">
        <f>SUM(D80)</f>
        <v>265.41</v>
      </c>
      <c r="E79" s="126">
        <f t="shared" si="2"/>
        <v>132.705</v>
      </c>
      <c r="F79" s="134">
        <f t="shared" si="3"/>
        <v>65.41000000000003</v>
      </c>
    </row>
    <row r="80" spans="1:6" ht="25.5">
      <c r="A80" s="39" t="s">
        <v>85</v>
      </c>
      <c r="B80" s="40" t="s">
        <v>86</v>
      </c>
      <c r="C80" s="41">
        <v>200</v>
      </c>
      <c r="D80" s="136">
        <v>265.41</v>
      </c>
      <c r="E80" s="41">
        <f t="shared" si="2"/>
        <v>132.705</v>
      </c>
      <c r="F80" s="134">
        <f t="shared" si="3"/>
        <v>65.41000000000003</v>
      </c>
    </row>
    <row r="81" spans="1:6" ht="76.5">
      <c r="A81" s="39" t="s">
        <v>87</v>
      </c>
      <c r="B81" s="40" t="s">
        <v>88</v>
      </c>
      <c r="C81" s="41">
        <v>900</v>
      </c>
      <c r="D81" s="136">
        <v>964.33</v>
      </c>
      <c r="E81" s="41">
        <f t="shared" si="2"/>
        <v>107.14777777777778</v>
      </c>
      <c r="F81" s="134">
        <f t="shared" si="3"/>
        <v>64.33000000000004</v>
      </c>
    </row>
    <row r="82" spans="1:6" ht="38.25">
      <c r="A82" s="39" t="s">
        <v>260</v>
      </c>
      <c r="B82" s="39" t="s">
        <v>261</v>
      </c>
      <c r="C82" s="41">
        <v>49</v>
      </c>
      <c r="D82" s="136">
        <v>53.37</v>
      </c>
      <c r="E82" s="41">
        <f t="shared" si="2"/>
        <v>108.91836734693878</v>
      </c>
      <c r="F82" s="134">
        <f t="shared" si="3"/>
        <v>4.369999999999997</v>
      </c>
    </row>
    <row r="83" spans="1:6" ht="63.75">
      <c r="A83" s="39" t="s">
        <v>306</v>
      </c>
      <c r="B83" s="40" t="s">
        <v>307</v>
      </c>
      <c r="C83" s="41">
        <v>26</v>
      </c>
      <c r="D83" s="136">
        <v>26.1</v>
      </c>
      <c r="E83" s="41">
        <f t="shared" si="2"/>
        <v>100.38461538461539</v>
      </c>
      <c r="F83" s="134">
        <f t="shared" si="3"/>
        <v>0.10000000000000142</v>
      </c>
    </row>
    <row r="84" spans="1:6" ht="51">
      <c r="A84" s="39" t="s">
        <v>281</v>
      </c>
      <c r="B84" s="40" t="s">
        <v>89</v>
      </c>
      <c r="C84" s="41">
        <v>1.7</v>
      </c>
      <c r="D84" s="135">
        <v>1.72</v>
      </c>
      <c r="E84" s="41">
        <f t="shared" si="2"/>
        <v>101.17647058823529</v>
      </c>
      <c r="F84" s="134">
        <f t="shared" si="3"/>
        <v>0.020000000000000018</v>
      </c>
    </row>
    <row r="85" spans="1:6" ht="108">
      <c r="A85" s="50" t="s">
        <v>282</v>
      </c>
      <c r="B85" s="125" t="s">
        <v>301</v>
      </c>
      <c r="C85" s="126">
        <f>SUM(C86:C87)</f>
        <v>100</v>
      </c>
      <c r="D85" s="126">
        <f>SUM(D86:D87)</f>
        <v>116.52000000000001</v>
      </c>
      <c r="E85" s="126">
        <f t="shared" si="2"/>
        <v>116.52000000000002</v>
      </c>
      <c r="F85" s="134">
        <f t="shared" si="3"/>
        <v>16.52000000000001</v>
      </c>
    </row>
    <row r="86" spans="1:6" ht="89.25">
      <c r="A86" s="39" t="s">
        <v>172</v>
      </c>
      <c r="B86" s="40" t="s">
        <v>301</v>
      </c>
      <c r="C86" s="41">
        <v>100</v>
      </c>
      <c r="D86" s="136">
        <v>116.4</v>
      </c>
      <c r="E86" s="41">
        <f t="shared" si="2"/>
        <v>116.4</v>
      </c>
      <c r="F86" s="134">
        <f t="shared" si="3"/>
        <v>16.400000000000006</v>
      </c>
    </row>
    <row r="87" spans="1:6" ht="89.25">
      <c r="A87" s="39" t="s">
        <v>346</v>
      </c>
      <c r="B87" s="40" t="s">
        <v>301</v>
      </c>
      <c r="C87" s="41">
        <v>0</v>
      </c>
      <c r="D87" s="136">
        <v>0.12</v>
      </c>
      <c r="E87" s="41">
        <v>0</v>
      </c>
      <c r="F87" s="134">
        <f t="shared" si="3"/>
        <v>0.12</v>
      </c>
    </row>
    <row r="88" spans="1:6" ht="76.5">
      <c r="A88" s="39" t="s">
        <v>90</v>
      </c>
      <c r="B88" s="40" t="s">
        <v>91</v>
      </c>
      <c r="C88" s="41">
        <v>18.3</v>
      </c>
      <c r="D88" s="136">
        <v>17.28</v>
      </c>
      <c r="E88" s="41">
        <f t="shared" si="2"/>
        <v>94.42622950819671</v>
      </c>
      <c r="F88" s="134">
        <f t="shared" si="3"/>
        <v>-1.0199999999999996</v>
      </c>
    </row>
    <row r="89" spans="1:6" ht="51">
      <c r="A89" s="36" t="s">
        <v>92</v>
      </c>
      <c r="B89" s="42" t="s">
        <v>93</v>
      </c>
      <c r="C89" s="38">
        <f>SUM(C91:C99)</f>
        <v>2320.5</v>
      </c>
      <c r="D89" s="38">
        <f>SUM(D91:D99)</f>
        <v>2289.2299999999996</v>
      </c>
      <c r="E89" s="38">
        <f t="shared" si="2"/>
        <v>98.65244559362203</v>
      </c>
      <c r="F89" s="134">
        <f t="shared" si="3"/>
        <v>-31.270000000000437</v>
      </c>
    </row>
    <row r="90" spans="1:6" ht="15">
      <c r="A90" s="39"/>
      <c r="B90" s="40" t="s">
        <v>94</v>
      </c>
      <c r="C90" s="41"/>
      <c r="D90" s="135"/>
      <c r="E90" s="41"/>
      <c r="F90" s="134">
        <f t="shared" si="3"/>
        <v>0</v>
      </c>
    </row>
    <row r="91" spans="1:6" ht="15">
      <c r="A91" s="39" t="s">
        <v>302</v>
      </c>
      <c r="B91" s="40"/>
      <c r="C91" s="41">
        <v>36</v>
      </c>
      <c r="D91" s="136">
        <v>36</v>
      </c>
      <c r="E91" s="41">
        <f t="shared" si="2"/>
        <v>100</v>
      </c>
      <c r="F91" s="134">
        <f t="shared" si="3"/>
        <v>0</v>
      </c>
    </row>
    <row r="92" spans="1:6" ht="15">
      <c r="A92" s="39" t="s">
        <v>95</v>
      </c>
      <c r="B92" s="40"/>
      <c r="C92" s="41">
        <v>48</v>
      </c>
      <c r="D92" s="136">
        <v>61.97</v>
      </c>
      <c r="E92" s="41">
        <f t="shared" si="2"/>
        <v>129.10416666666666</v>
      </c>
      <c r="F92" s="134">
        <f t="shared" si="3"/>
        <v>13.969999999999999</v>
      </c>
    </row>
    <row r="93" spans="1:6" ht="15">
      <c r="A93" s="39" t="s">
        <v>96</v>
      </c>
      <c r="B93" s="40"/>
      <c r="C93" s="41">
        <v>585</v>
      </c>
      <c r="D93" s="136">
        <v>567.68</v>
      </c>
      <c r="E93" s="41">
        <f t="shared" si="2"/>
        <v>97.03931623931622</v>
      </c>
      <c r="F93" s="134">
        <f t="shared" si="3"/>
        <v>-17.32000000000005</v>
      </c>
    </row>
    <row r="94" spans="1:6" ht="15">
      <c r="A94" s="39" t="s">
        <v>262</v>
      </c>
      <c r="B94" s="40"/>
      <c r="C94" s="41">
        <v>46</v>
      </c>
      <c r="D94" s="136">
        <v>55.5</v>
      </c>
      <c r="E94" s="41">
        <f t="shared" si="2"/>
        <v>120.65217391304348</v>
      </c>
      <c r="F94" s="134">
        <f t="shared" si="3"/>
        <v>9.5</v>
      </c>
    </row>
    <row r="95" spans="1:6" ht="15">
      <c r="A95" s="39" t="s">
        <v>97</v>
      </c>
      <c r="B95" s="40"/>
      <c r="C95" s="41">
        <v>250</v>
      </c>
      <c r="D95" s="136">
        <v>258.1</v>
      </c>
      <c r="E95" s="41">
        <f t="shared" si="2"/>
        <v>103.24000000000001</v>
      </c>
      <c r="F95" s="134">
        <f t="shared" si="3"/>
        <v>8.100000000000023</v>
      </c>
    </row>
    <row r="96" spans="1:6" ht="15">
      <c r="A96" s="39" t="s">
        <v>98</v>
      </c>
      <c r="B96" s="40"/>
      <c r="C96" s="41">
        <v>3.5</v>
      </c>
      <c r="D96" s="136">
        <v>4.5</v>
      </c>
      <c r="E96" s="41">
        <f t="shared" si="2"/>
        <v>128.57142857142858</v>
      </c>
      <c r="F96" s="134">
        <f t="shared" si="3"/>
        <v>1</v>
      </c>
    </row>
    <row r="97" spans="1:6" ht="15">
      <c r="A97" s="39" t="s">
        <v>99</v>
      </c>
      <c r="B97" s="40"/>
      <c r="C97" s="41">
        <v>1338</v>
      </c>
      <c r="D97" s="135">
        <v>1314.57</v>
      </c>
      <c r="E97" s="41">
        <f t="shared" si="2"/>
        <v>98.24887892376681</v>
      </c>
      <c r="F97" s="134">
        <f t="shared" si="3"/>
        <v>-23.430000000000064</v>
      </c>
    </row>
    <row r="98" spans="1:6" ht="15">
      <c r="A98" s="39" t="s">
        <v>100</v>
      </c>
      <c r="B98" s="40"/>
      <c r="C98" s="41">
        <v>14</v>
      </c>
      <c r="D98" s="136">
        <v>-19.09</v>
      </c>
      <c r="E98" s="41">
        <f t="shared" si="2"/>
        <v>-136.35714285714286</v>
      </c>
      <c r="F98" s="134">
        <f t="shared" si="3"/>
        <v>-33.09</v>
      </c>
    </row>
    <row r="99" spans="1:6" ht="15">
      <c r="A99" s="39" t="s">
        <v>327</v>
      </c>
      <c r="B99" s="40"/>
      <c r="C99" s="41">
        <v>0</v>
      </c>
      <c r="D99" s="136">
        <v>10</v>
      </c>
      <c r="E99" s="41"/>
      <c r="F99" s="134">
        <f t="shared" si="3"/>
        <v>10</v>
      </c>
    </row>
    <row r="100" spans="1:6" ht="15">
      <c r="A100" s="42" t="s">
        <v>101</v>
      </c>
      <c r="B100" s="42" t="s">
        <v>102</v>
      </c>
      <c r="C100" s="38">
        <f>SUM(C101)</f>
        <v>0</v>
      </c>
      <c r="D100" s="38">
        <f>SUM(D101)</f>
        <v>0</v>
      </c>
      <c r="E100" s="38"/>
      <c r="F100" s="134">
        <f t="shared" si="3"/>
        <v>0</v>
      </c>
    </row>
    <row r="101" spans="1:6" ht="15">
      <c r="A101" s="40" t="s">
        <v>337</v>
      </c>
      <c r="B101" s="40" t="s">
        <v>338</v>
      </c>
      <c r="C101" s="41">
        <v>0</v>
      </c>
      <c r="D101" s="136">
        <v>0</v>
      </c>
      <c r="E101" s="41"/>
      <c r="F101" s="134">
        <f t="shared" si="3"/>
        <v>0</v>
      </c>
    </row>
    <row r="102" spans="1:6" ht="15">
      <c r="A102" s="117" t="s">
        <v>103</v>
      </c>
      <c r="B102" s="118" t="s">
        <v>104</v>
      </c>
      <c r="C102" s="52">
        <f>SUM(C103+C160+C162+C165)</f>
        <v>762693.94</v>
      </c>
      <c r="D102" s="52">
        <f>SUM(D103+D160+D162+D165)</f>
        <v>738606.54203</v>
      </c>
      <c r="E102" s="38">
        <f t="shared" si="2"/>
        <v>96.84180026787678</v>
      </c>
      <c r="F102" s="134">
        <f t="shared" si="3"/>
        <v>-24087.397969999933</v>
      </c>
    </row>
    <row r="103" spans="1:6" ht="38.25">
      <c r="A103" s="39" t="s">
        <v>105</v>
      </c>
      <c r="B103" s="36" t="s">
        <v>106</v>
      </c>
      <c r="C103" s="44">
        <f>SUM(C104+C106+C132+C145)</f>
        <v>758976.1</v>
      </c>
      <c r="D103" s="44">
        <f>SUM(D104+D106+D132+D145)</f>
        <v>738509.16711</v>
      </c>
      <c r="E103" s="38">
        <f t="shared" si="2"/>
        <v>97.30334948755305</v>
      </c>
      <c r="F103" s="134">
        <f t="shared" si="3"/>
        <v>-20466.93288999994</v>
      </c>
    </row>
    <row r="104" spans="1:6" ht="15">
      <c r="A104" s="46" t="s">
        <v>107</v>
      </c>
      <c r="B104" s="36" t="s">
        <v>108</v>
      </c>
      <c r="C104" s="47">
        <f>SUM(C105)</f>
        <v>7452</v>
      </c>
      <c r="D104" s="47">
        <f>SUM(D105)</f>
        <v>7452</v>
      </c>
      <c r="E104" s="38">
        <f t="shared" si="2"/>
        <v>100</v>
      </c>
      <c r="F104" s="134">
        <f t="shared" si="3"/>
        <v>0</v>
      </c>
    </row>
    <row r="105" spans="1:6" ht="38.25">
      <c r="A105" s="48" t="s">
        <v>109</v>
      </c>
      <c r="B105" s="39" t="s">
        <v>110</v>
      </c>
      <c r="C105" s="49">
        <v>7452</v>
      </c>
      <c r="D105" s="144">
        <v>7452</v>
      </c>
      <c r="E105" s="41">
        <f t="shared" si="2"/>
        <v>100</v>
      </c>
      <c r="F105" s="134">
        <f t="shared" si="3"/>
        <v>0</v>
      </c>
    </row>
    <row r="106" spans="1:6" ht="15">
      <c r="A106" s="46" t="s">
        <v>111</v>
      </c>
      <c r="B106" s="36" t="s">
        <v>112</v>
      </c>
      <c r="C106" s="38">
        <f>SUM(C107+C112+C115+C116+C117+C118+C108)</f>
        <v>345243.8</v>
      </c>
      <c r="D106" s="38">
        <f>SUM(D107+D112+D115+D116+D117+D118+D108)</f>
        <v>332002.61704</v>
      </c>
      <c r="E106" s="38">
        <f t="shared" si="2"/>
        <v>96.16468624201217</v>
      </c>
      <c r="F106" s="134">
        <f t="shared" si="3"/>
        <v>-13241.182960000006</v>
      </c>
    </row>
    <row r="107" spans="1:6" ht="51">
      <c r="A107" s="48" t="s">
        <v>283</v>
      </c>
      <c r="B107" s="39" t="s">
        <v>284</v>
      </c>
      <c r="C107" s="41">
        <v>591.7</v>
      </c>
      <c r="D107" s="41">
        <v>591.7</v>
      </c>
      <c r="E107" s="41">
        <f t="shared" si="2"/>
        <v>100</v>
      </c>
      <c r="F107" s="134">
        <f t="shared" si="3"/>
        <v>0</v>
      </c>
    </row>
    <row r="108" spans="1:6" ht="25.5">
      <c r="A108" s="46" t="s">
        <v>334</v>
      </c>
      <c r="B108" s="36" t="s">
        <v>335</v>
      </c>
      <c r="C108" s="38">
        <f>SUM(C109:C111)</f>
        <v>3204.4</v>
      </c>
      <c r="D108" s="38">
        <f>SUM(D109:D111)</f>
        <v>3204.4</v>
      </c>
      <c r="E108" s="38">
        <f t="shared" si="2"/>
        <v>100</v>
      </c>
      <c r="F108" s="134">
        <f t="shared" si="3"/>
        <v>0</v>
      </c>
    </row>
    <row r="109" spans="1:6" ht="76.5">
      <c r="A109" s="105" t="s">
        <v>333</v>
      </c>
      <c r="B109" s="145" t="s">
        <v>316</v>
      </c>
      <c r="C109" s="41">
        <v>953</v>
      </c>
      <c r="D109" s="41">
        <v>953</v>
      </c>
      <c r="E109" s="41">
        <f t="shared" si="2"/>
        <v>100</v>
      </c>
      <c r="F109" s="134">
        <f t="shared" si="3"/>
        <v>0</v>
      </c>
    </row>
    <row r="110" spans="1:6" ht="127.5">
      <c r="A110" s="48" t="s">
        <v>333</v>
      </c>
      <c r="B110" s="106" t="s">
        <v>4</v>
      </c>
      <c r="C110" s="41">
        <v>1553.4</v>
      </c>
      <c r="D110" s="41">
        <f>565.1+988.3</f>
        <v>1553.4</v>
      </c>
      <c r="E110" s="41">
        <f t="shared" si="2"/>
        <v>100</v>
      </c>
      <c r="F110" s="134">
        <f t="shared" si="3"/>
        <v>0</v>
      </c>
    </row>
    <row r="111" spans="1:6" ht="76.5">
      <c r="A111" s="48" t="s">
        <v>328</v>
      </c>
      <c r="B111" s="39" t="s">
        <v>329</v>
      </c>
      <c r="C111" s="41">
        <v>698</v>
      </c>
      <c r="D111" s="41">
        <v>698</v>
      </c>
      <c r="E111" s="41">
        <f>SUM(D111*100/C111)</f>
        <v>100</v>
      </c>
      <c r="F111" s="134">
        <f t="shared" si="3"/>
        <v>0</v>
      </c>
    </row>
    <row r="112" spans="1:6" ht="63.75">
      <c r="A112" s="46" t="s">
        <v>285</v>
      </c>
      <c r="B112" s="36" t="s">
        <v>286</v>
      </c>
      <c r="C112" s="38">
        <f>SUM(C113+C114)</f>
        <v>29146.1</v>
      </c>
      <c r="D112" s="38">
        <f>SUM(D113+D114)</f>
        <v>21121.064039999997</v>
      </c>
      <c r="E112" s="38">
        <f t="shared" si="2"/>
        <v>72.46617571476115</v>
      </c>
      <c r="F112" s="134">
        <f t="shared" si="3"/>
        <v>-8025.035960000001</v>
      </c>
    </row>
    <row r="113" spans="1:6" ht="38.25">
      <c r="A113" s="48" t="s">
        <v>287</v>
      </c>
      <c r="B113" s="119" t="s">
        <v>288</v>
      </c>
      <c r="C113" s="41">
        <v>12879</v>
      </c>
      <c r="D113" s="41">
        <f>10000+1075.964</f>
        <v>11075.964</v>
      </c>
      <c r="E113" s="41">
        <f t="shared" si="2"/>
        <v>86.00018634987188</v>
      </c>
      <c r="F113" s="134">
        <f t="shared" si="3"/>
        <v>-1803.036</v>
      </c>
    </row>
    <row r="114" spans="1:6" ht="140.25">
      <c r="A114" s="48" t="s">
        <v>287</v>
      </c>
      <c r="B114" s="146" t="s">
        <v>308</v>
      </c>
      <c r="C114" s="41">
        <v>16267.1</v>
      </c>
      <c r="D114" s="147">
        <f>7306.427+2738.67304</f>
        <v>10045.10004</v>
      </c>
      <c r="E114" s="41">
        <f t="shared" si="2"/>
        <v>61.75101917366955</v>
      </c>
      <c r="F114" s="134">
        <f t="shared" si="3"/>
        <v>-6221.999960000001</v>
      </c>
    </row>
    <row r="115" spans="1:6" ht="102">
      <c r="A115" s="105" t="s">
        <v>263</v>
      </c>
      <c r="B115" s="148" t="s">
        <v>264</v>
      </c>
      <c r="C115" s="41">
        <v>8523.2</v>
      </c>
      <c r="D115" s="149">
        <v>8523.155</v>
      </c>
      <c r="E115" s="41">
        <f t="shared" si="2"/>
        <v>99.99947202928477</v>
      </c>
      <c r="F115" s="134">
        <f t="shared" si="3"/>
        <v>-0.04500000000007276</v>
      </c>
    </row>
    <row r="116" spans="1:6" ht="63.75">
      <c r="A116" s="105" t="s">
        <v>265</v>
      </c>
      <c r="B116" s="148" t="s">
        <v>266</v>
      </c>
      <c r="C116" s="41">
        <v>12544.8</v>
      </c>
      <c r="D116" s="150">
        <v>12544.8</v>
      </c>
      <c r="E116" s="41">
        <f t="shared" si="2"/>
        <v>100</v>
      </c>
      <c r="F116" s="134">
        <f t="shared" si="3"/>
        <v>0</v>
      </c>
    </row>
    <row r="117" spans="1:6" ht="63.75">
      <c r="A117" s="48" t="s">
        <v>309</v>
      </c>
      <c r="B117" s="39" t="s">
        <v>310</v>
      </c>
      <c r="C117" s="41">
        <v>545.5</v>
      </c>
      <c r="D117" s="147">
        <f>272.716+272.715</f>
        <v>545.431</v>
      </c>
      <c r="E117" s="41">
        <f t="shared" si="2"/>
        <v>99.98735105407884</v>
      </c>
      <c r="F117" s="134">
        <f t="shared" si="3"/>
        <v>-0.06899999999995998</v>
      </c>
    </row>
    <row r="118" spans="1:6" ht="27">
      <c r="A118" s="46" t="s">
        <v>113</v>
      </c>
      <c r="B118" s="50" t="s">
        <v>114</v>
      </c>
      <c r="C118" s="38">
        <f>SUM(C119+C125+C131)</f>
        <v>290688.1</v>
      </c>
      <c r="D118" s="38">
        <f>SUM(D125+D119+D131)</f>
        <v>285472.067</v>
      </c>
      <c r="E118" s="38">
        <f t="shared" si="2"/>
        <v>98.20562554848307</v>
      </c>
      <c r="F118" s="134">
        <f t="shared" si="3"/>
        <v>-5216.032999999996</v>
      </c>
    </row>
    <row r="119" spans="1:6" ht="15">
      <c r="A119" s="48" t="s">
        <v>267</v>
      </c>
      <c r="B119" s="120"/>
      <c r="C119" s="38">
        <f>SUM(C120:C124)</f>
        <v>1661.2</v>
      </c>
      <c r="D119" s="128">
        <f>SUM(D120:D124)</f>
        <v>1403.147</v>
      </c>
      <c r="E119" s="38">
        <f t="shared" si="2"/>
        <v>84.46586804719479</v>
      </c>
      <c r="F119" s="134">
        <f t="shared" si="3"/>
        <v>-258.0530000000001</v>
      </c>
    </row>
    <row r="120" spans="1:6" ht="38.25">
      <c r="A120" s="48" t="s">
        <v>267</v>
      </c>
      <c r="B120" s="119" t="s">
        <v>289</v>
      </c>
      <c r="C120" s="41">
        <v>111.6</v>
      </c>
      <c r="D120" s="151">
        <f>55.8+53.5</f>
        <v>109.3</v>
      </c>
      <c r="E120" s="41">
        <f t="shared" si="2"/>
        <v>97.93906810035843</v>
      </c>
      <c r="F120" s="134">
        <f t="shared" si="3"/>
        <v>-2.299999999999997</v>
      </c>
    </row>
    <row r="121" spans="1:6" ht="114.75">
      <c r="A121" s="48" t="s">
        <v>267</v>
      </c>
      <c r="B121" s="106" t="s">
        <v>268</v>
      </c>
      <c r="C121" s="41">
        <v>158</v>
      </c>
      <c r="D121" s="41">
        <v>158</v>
      </c>
      <c r="E121" s="41">
        <f t="shared" si="2"/>
        <v>100</v>
      </c>
      <c r="F121" s="134">
        <f t="shared" si="3"/>
        <v>0</v>
      </c>
    </row>
    <row r="122" spans="1:6" ht="102">
      <c r="A122" s="48" t="s">
        <v>267</v>
      </c>
      <c r="B122" s="137" t="s">
        <v>269</v>
      </c>
      <c r="C122" s="41">
        <v>1261.3</v>
      </c>
      <c r="D122" s="41">
        <v>1006.8</v>
      </c>
      <c r="E122" s="41">
        <f t="shared" si="2"/>
        <v>79.82240545468962</v>
      </c>
      <c r="F122" s="134">
        <f t="shared" si="3"/>
        <v>-254.5</v>
      </c>
    </row>
    <row r="123" spans="1:6" ht="89.25">
      <c r="A123" s="48" t="s">
        <v>267</v>
      </c>
      <c r="B123" s="146" t="s">
        <v>311</v>
      </c>
      <c r="C123" s="41">
        <v>28</v>
      </c>
      <c r="D123" s="147">
        <v>26.747</v>
      </c>
      <c r="E123" s="41">
        <f t="shared" si="2"/>
        <v>95.52499999999999</v>
      </c>
      <c r="F123" s="134">
        <f t="shared" si="3"/>
        <v>-1.2530000000000001</v>
      </c>
    </row>
    <row r="124" spans="1:6" ht="102">
      <c r="A124" s="48" t="s">
        <v>267</v>
      </c>
      <c r="B124" s="107" t="s">
        <v>270</v>
      </c>
      <c r="C124" s="41">
        <v>102.3</v>
      </c>
      <c r="D124" s="41">
        <v>102.3</v>
      </c>
      <c r="E124" s="41">
        <f t="shared" si="2"/>
        <v>100</v>
      </c>
      <c r="F124" s="134">
        <f t="shared" si="3"/>
        <v>0</v>
      </c>
    </row>
    <row r="125" spans="1:6" ht="15">
      <c r="A125" s="48" t="s">
        <v>115</v>
      </c>
      <c r="B125" s="107"/>
      <c r="C125" s="41">
        <f>SUM(C126:C130)</f>
        <v>41110.9</v>
      </c>
      <c r="D125" s="41">
        <f>SUM(D126:D130)</f>
        <v>41110.92</v>
      </c>
      <c r="E125" s="41">
        <f t="shared" si="2"/>
        <v>100.00004864889847</v>
      </c>
      <c r="F125" s="134">
        <f t="shared" si="3"/>
        <v>0.01999999999679858</v>
      </c>
    </row>
    <row r="126" spans="1:6" ht="51">
      <c r="A126" s="48" t="s">
        <v>115</v>
      </c>
      <c r="B126" s="39" t="s">
        <v>116</v>
      </c>
      <c r="C126" s="49">
        <v>29308</v>
      </c>
      <c r="D126" s="152">
        <v>29308</v>
      </c>
      <c r="E126" s="41">
        <f t="shared" si="2"/>
        <v>100</v>
      </c>
      <c r="F126" s="134">
        <f t="shared" si="3"/>
        <v>0</v>
      </c>
    </row>
    <row r="127" spans="1:6" ht="63.75">
      <c r="A127" s="48" t="s">
        <v>115</v>
      </c>
      <c r="B127" s="39" t="s">
        <v>310</v>
      </c>
      <c r="C127" s="49">
        <v>512.8</v>
      </c>
      <c r="D127" s="153">
        <v>512.82</v>
      </c>
      <c r="E127" s="41">
        <f t="shared" si="2"/>
        <v>100.00390015600627</v>
      </c>
      <c r="F127" s="134">
        <f t="shared" si="3"/>
        <v>0.020000000000095497</v>
      </c>
    </row>
    <row r="128" spans="1:6" ht="25.5">
      <c r="A128" s="48" t="s">
        <v>115</v>
      </c>
      <c r="B128" s="39" t="s">
        <v>117</v>
      </c>
      <c r="C128" s="49">
        <v>10161.6</v>
      </c>
      <c r="D128" s="136">
        <v>10161.6</v>
      </c>
      <c r="E128" s="41">
        <f t="shared" si="2"/>
        <v>100</v>
      </c>
      <c r="F128" s="134">
        <f t="shared" si="3"/>
        <v>0</v>
      </c>
    </row>
    <row r="129" spans="1:6" ht="89.25">
      <c r="A129" s="48" t="s">
        <v>115</v>
      </c>
      <c r="B129" s="108" t="s">
        <v>271</v>
      </c>
      <c r="C129" s="49">
        <v>829.3</v>
      </c>
      <c r="D129" s="136">
        <v>829.3</v>
      </c>
      <c r="E129" s="41">
        <f t="shared" si="2"/>
        <v>100</v>
      </c>
      <c r="F129" s="134">
        <f t="shared" si="3"/>
        <v>0</v>
      </c>
    </row>
    <row r="130" spans="1:6" ht="76.5">
      <c r="A130" s="48" t="s">
        <v>115</v>
      </c>
      <c r="B130" s="39" t="s">
        <v>330</v>
      </c>
      <c r="C130" s="49">
        <v>299.2</v>
      </c>
      <c r="D130" s="136">
        <v>299.2</v>
      </c>
      <c r="E130" s="41">
        <f t="shared" si="2"/>
        <v>100</v>
      </c>
      <c r="F130" s="134">
        <f t="shared" si="3"/>
        <v>0</v>
      </c>
    </row>
    <row r="131" spans="1:6" ht="63.75">
      <c r="A131" s="48" t="s">
        <v>118</v>
      </c>
      <c r="B131" s="39" t="s">
        <v>119</v>
      </c>
      <c r="C131" s="49">
        <v>247916</v>
      </c>
      <c r="D131" s="136">
        <v>242958</v>
      </c>
      <c r="E131" s="41">
        <f t="shared" si="2"/>
        <v>98.00012907597734</v>
      </c>
      <c r="F131" s="134">
        <f t="shared" si="3"/>
        <v>-4958</v>
      </c>
    </row>
    <row r="132" spans="1:6" ht="15">
      <c r="A132" s="46" t="s">
        <v>120</v>
      </c>
      <c r="B132" s="36" t="s">
        <v>121</v>
      </c>
      <c r="C132" s="38">
        <f>SUM(C133+C134+C135+C142)</f>
        <v>371253.2</v>
      </c>
      <c r="D132" s="38">
        <f>SUM(D133+D134+D135+D142)</f>
        <v>368293.21606999997</v>
      </c>
      <c r="E132" s="38">
        <f t="shared" si="2"/>
        <v>99.20270480362187</v>
      </c>
      <c r="F132" s="134">
        <f t="shared" si="3"/>
        <v>-2959.983930000046</v>
      </c>
    </row>
    <row r="133" spans="1:6" ht="38.25">
      <c r="A133" s="48" t="s">
        <v>122</v>
      </c>
      <c r="B133" s="39" t="s">
        <v>123</v>
      </c>
      <c r="C133" s="49">
        <v>15337</v>
      </c>
      <c r="D133" s="136">
        <v>13773.43239</v>
      </c>
      <c r="E133" s="41">
        <f t="shared" si="2"/>
        <v>89.8052578079155</v>
      </c>
      <c r="F133" s="134">
        <f t="shared" si="3"/>
        <v>-1563.56761</v>
      </c>
    </row>
    <row r="134" spans="1:6" ht="51">
      <c r="A134" s="48" t="s">
        <v>124</v>
      </c>
      <c r="B134" s="39" t="s">
        <v>125</v>
      </c>
      <c r="C134" s="49">
        <v>16722</v>
      </c>
      <c r="D134" s="152">
        <v>13652.00306</v>
      </c>
      <c r="E134" s="41">
        <f t="shared" si="2"/>
        <v>81.64097033847625</v>
      </c>
      <c r="F134" s="134">
        <f aca="true" t="shared" si="4" ref="F134:F169">D134-C134</f>
        <v>-3069.996940000001</v>
      </c>
    </row>
    <row r="135" spans="1:6" ht="54">
      <c r="A135" s="46" t="s">
        <v>126</v>
      </c>
      <c r="B135" s="50" t="s">
        <v>127</v>
      </c>
      <c r="C135" s="99">
        <f>SUM(C136:C141)</f>
        <v>65239.200000000004</v>
      </c>
      <c r="D135" s="99">
        <f>SUM(D136:D141)</f>
        <v>66912.78062</v>
      </c>
      <c r="E135" s="38">
        <f t="shared" si="2"/>
        <v>102.56529911464274</v>
      </c>
      <c r="F135" s="134">
        <f t="shared" si="4"/>
        <v>1673.5806200000006</v>
      </c>
    </row>
    <row r="136" spans="1:6" ht="89.25">
      <c r="A136" s="48" t="s">
        <v>126</v>
      </c>
      <c r="B136" s="39" t="s">
        <v>128</v>
      </c>
      <c r="C136" s="49">
        <v>227</v>
      </c>
      <c r="D136" s="152">
        <v>227</v>
      </c>
      <c r="E136" s="41">
        <f t="shared" si="2"/>
        <v>100</v>
      </c>
      <c r="F136" s="134">
        <f t="shared" si="4"/>
        <v>0</v>
      </c>
    </row>
    <row r="137" spans="1:6" ht="89.25">
      <c r="A137" s="48" t="s">
        <v>126</v>
      </c>
      <c r="B137" s="39" t="s">
        <v>129</v>
      </c>
      <c r="C137" s="49">
        <v>63980</v>
      </c>
      <c r="D137" s="152">
        <v>65930</v>
      </c>
      <c r="E137" s="41">
        <f t="shared" si="2"/>
        <v>103.0478274460769</v>
      </c>
      <c r="F137" s="134">
        <f t="shared" si="4"/>
        <v>1950</v>
      </c>
    </row>
    <row r="138" spans="1:6" ht="89.25">
      <c r="A138" s="48" t="s">
        <v>126</v>
      </c>
      <c r="B138" s="39" t="s">
        <v>130</v>
      </c>
      <c r="C138" s="49">
        <v>0.1</v>
      </c>
      <c r="D138" s="136">
        <v>0.1</v>
      </c>
      <c r="E138" s="41">
        <f t="shared" si="2"/>
        <v>100</v>
      </c>
      <c r="F138" s="134">
        <f t="shared" si="4"/>
        <v>0</v>
      </c>
    </row>
    <row r="139" spans="1:6" ht="38.25">
      <c r="A139" s="48" t="s">
        <v>126</v>
      </c>
      <c r="B139" s="39" t="s">
        <v>131</v>
      </c>
      <c r="C139" s="49">
        <v>91.9</v>
      </c>
      <c r="D139" s="136">
        <v>91.9</v>
      </c>
      <c r="E139" s="41">
        <f t="shared" si="2"/>
        <v>100</v>
      </c>
      <c r="F139" s="134">
        <f t="shared" si="4"/>
        <v>0</v>
      </c>
    </row>
    <row r="140" spans="1:6" ht="114.75">
      <c r="A140" s="48" t="s">
        <v>126</v>
      </c>
      <c r="B140" s="154" t="s">
        <v>322</v>
      </c>
      <c r="C140" s="49">
        <v>343.8</v>
      </c>
      <c r="D140" s="136">
        <v>67.382</v>
      </c>
      <c r="E140" s="41"/>
      <c r="F140" s="134">
        <f t="shared" si="4"/>
        <v>-276.418</v>
      </c>
    </row>
    <row r="141" spans="1:6" ht="114.75">
      <c r="A141" s="48" t="s">
        <v>126</v>
      </c>
      <c r="B141" s="39" t="s">
        <v>290</v>
      </c>
      <c r="C141" s="49">
        <v>596.4</v>
      </c>
      <c r="D141" s="136">
        <v>596.39862</v>
      </c>
      <c r="E141" s="41">
        <f t="shared" si="2"/>
        <v>99.99976861167004</v>
      </c>
      <c r="F141" s="134">
        <f t="shared" si="4"/>
        <v>-0.00137999999992644</v>
      </c>
    </row>
    <row r="142" spans="1:6" ht="25.5">
      <c r="A142" s="46" t="s">
        <v>173</v>
      </c>
      <c r="B142" s="36" t="s">
        <v>174</v>
      </c>
      <c r="C142" s="44">
        <f>SUM(C143:C144)</f>
        <v>273955</v>
      </c>
      <c r="D142" s="44">
        <f>SUM(D143:D144)</f>
        <v>273955</v>
      </c>
      <c r="E142" s="38">
        <f t="shared" si="2"/>
        <v>100</v>
      </c>
      <c r="F142" s="134">
        <f t="shared" si="4"/>
        <v>0</v>
      </c>
    </row>
    <row r="143" spans="1:6" ht="229.5">
      <c r="A143" s="48" t="s">
        <v>132</v>
      </c>
      <c r="B143" s="39" t="s">
        <v>133</v>
      </c>
      <c r="C143" s="49">
        <v>170704</v>
      </c>
      <c r="D143" s="152">
        <v>170704</v>
      </c>
      <c r="E143" s="41">
        <f t="shared" si="2"/>
        <v>100</v>
      </c>
      <c r="F143" s="134">
        <f t="shared" si="4"/>
        <v>0</v>
      </c>
    </row>
    <row r="144" spans="1:6" ht="38.25">
      <c r="A144" s="48" t="s">
        <v>132</v>
      </c>
      <c r="B144" s="39" t="s">
        <v>175</v>
      </c>
      <c r="C144" s="49">
        <v>103251</v>
      </c>
      <c r="D144" s="152">
        <v>103251</v>
      </c>
      <c r="E144" s="41">
        <f t="shared" si="2"/>
        <v>100</v>
      </c>
      <c r="F144" s="134">
        <f t="shared" si="4"/>
        <v>0</v>
      </c>
    </row>
    <row r="145" spans="1:6" ht="25.5">
      <c r="A145" s="46" t="s">
        <v>272</v>
      </c>
      <c r="B145" s="36" t="s">
        <v>273</v>
      </c>
      <c r="C145" s="44">
        <f>SUM(C148+C149+C146+C147)</f>
        <v>35027.1</v>
      </c>
      <c r="D145" s="44">
        <f>SUM(D148+D149+D146+D147)</f>
        <v>30761.334</v>
      </c>
      <c r="E145" s="38">
        <f t="shared" si="2"/>
        <v>87.82152676070814</v>
      </c>
      <c r="F145" s="134">
        <f t="shared" si="4"/>
        <v>-4265.766</v>
      </c>
    </row>
    <row r="146" spans="1:6" ht="63.75">
      <c r="A146" s="48" t="s">
        <v>323</v>
      </c>
      <c r="B146" s="129" t="s">
        <v>324</v>
      </c>
      <c r="C146" s="49">
        <v>14.6</v>
      </c>
      <c r="D146" s="155">
        <v>14.6</v>
      </c>
      <c r="E146" s="41">
        <f aca="true" t="shared" si="5" ref="E146:E164">SUM(D146*100/C146)</f>
        <v>100</v>
      </c>
      <c r="F146" s="134">
        <f t="shared" si="4"/>
        <v>0</v>
      </c>
    </row>
    <row r="147" spans="1:6" ht="102">
      <c r="A147" s="48" t="s">
        <v>339</v>
      </c>
      <c r="B147" s="156" t="s">
        <v>2</v>
      </c>
      <c r="C147" s="49">
        <v>140.3</v>
      </c>
      <c r="D147" s="155">
        <v>140.3</v>
      </c>
      <c r="E147" s="41">
        <f t="shared" si="5"/>
        <v>100</v>
      </c>
      <c r="F147" s="134">
        <f t="shared" si="4"/>
        <v>0</v>
      </c>
    </row>
    <row r="148" spans="1:6" ht="102">
      <c r="A148" s="48" t="s">
        <v>291</v>
      </c>
      <c r="B148" s="40" t="s">
        <v>325</v>
      </c>
      <c r="C148" s="49">
        <v>5375.2</v>
      </c>
      <c r="D148" s="49">
        <v>5093.06</v>
      </c>
      <c r="E148" s="41">
        <f t="shared" si="5"/>
        <v>94.75107902961751</v>
      </c>
      <c r="F148" s="134">
        <f t="shared" si="4"/>
        <v>-282.1399999999994</v>
      </c>
    </row>
    <row r="149" spans="1:6" ht="40.5">
      <c r="A149" s="130" t="s">
        <v>274</v>
      </c>
      <c r="B149" s="125" t="s">
        <v>275</v>
      </c>
      <c r="C149" s="99">
        <f>SUM(C150+C154+C158)</f>
        <v>29497</v>
      </c>
      <c r="D149" s="99">
        <f>SUM(D150+D154+D158)</f>
        <v>25513.374</v>
      </c>
      <c r="E149" s="126">
        <f t="shared" si="5"/>
        <v>86.49480964165848</v>
      </c>
      <c r="F149" s="134">
        <f t="shared" si="4"/>
        <v>-3983.626</v>
      </c>
    </row>
    <row r="150" spans="1:6" ht="15">
      <c r="A150" s="48" t="s">
        <v>276</v>
      </c>
      <c r="B150" s="110"/>
      <c r="C150" s="111">
        <f>SUM(C151:C153)</f>
        <v>27549.3</v>
      </c>
      <c r="D150" s="127">
        <f>SUM(D151:D153)</f>
        <v>23565.629999999997</v>
      </c>
      <c r="E150" s="122">
        <f t="shared" si="5"/>
        <v>85.53985037732355</v>
      </c>
      <c r="F150" s="134">
        <f t="shared" si="4"/>
        <v>-3983.670000000002</v>
      </c>
    </row>
    <row r="151" spans="1:6" ht="216.75">
      <c r="A151" s="48" t="s">
        <v>276</v>
      </c>
      <c r="B151" s="39" t="s">
        <v>326</v>
      </c>
      <c r="C151" s="49">
        <v>15000</v>
      </c>
      <c r="D151" s="49">
        <v>15000</v>
      </c>
      <c r="E151" s="41">
        <f t="shared" si="5"/>
        <v>100</v>
      </c>
      <c r="F151" s="134">
        <f t="shared" si="4"/>
        <v>0</v>
      </c>
    </row>
    <row r="152" spans="1:6" ht="89.25">
      <c r="A152" s="48" t="s">
        <v>276</v>
      </c>
      <c r="B152" s="40" t="s">
        <v>277</v>
      </c>
      <c r="C152" s="49">
        <v>2629.8</v>
      </c>
      <c r="D152" s="152">
        <v>0</v>
      </c>
      <c r="E152" s="41">
        <f t="shared" si="5"/>
        <v>0</v>
      </c>
      <c r="F152" s="134">
        <f t="shared" si="4"/>
        <v>-2629.8</v>
      </c>
    </row>
    <row r="153" spans="1:6" ht="114.75">
      <c r="A153" s="48" t="s">
        <v>276</v>
      </c>
      <c r="B153" s="40" t="s">
        <v>331</v>
      </c>
      <c r="C153" s="49">
        <v>9919.5</v>
      </c>
      <c r="D153" s="153">
        <v>8565.63</v>
      </c>
      <c r="E153" s="41">
        <f t="shared" si="5"/>
        <v>86.35142900347799</v>
      </c>
      <c r="F153" s="134">
        <f t="shared" si="4"/>
        <v>-1353.8700000000008</v>
      </c>
    </row>
    <row r="154" spans="1:6" ht="15">
      <c r="A154" s="109" t="s">
        <v>303</v>
      </c>
      <c r="B154" s="40"/>
      <c r="C154" s="49">
        <f>SUM(C155:C157)</f>
        <v>279.5</v>
      </c>
      <c r="D154" s="49">
        <f>SUM(D155:D157)</f>
        <v>279.544</v>
      </c>
      <c r="E154" s="41">
        <f t="shared" si="5"/>
        <v>100.01574239713774</v>
      </c>
      <c r="F154" s="134">
        <f t="shared" si="4"/>
        <v>0.04399999999998272</v>
      </c>
    </row>
    <row r="155" spans="1:6" ht="76.5">
      <c r="A155" s="48" t="s">
        <v>303</v>
      </c>
      <c r="B155" s="40" t="s">
        <v>304</v>
      </c>
      <c r="C155" s="49">
        <v>99.4</v>
      </c>
      <c r="D155" s="136">
        <v>99.444</v>
      </c>
      <c r="E155" s="41">
        <f t="shared" si="5"/>
        <v>100.04426559356136</v>
      </c>
      <c r="F155" s="134">
        <f t="shared" si="4"/>
        <v>0.04399999999999693</v>
      </c>
    </row>
    <row r="156" spans="1:6" ht="76.5">
      <c r="A156" s="48" t="s">
        <v>303</v>
      </c>
      <c r="B156" s="40" t="s">
        <v>318</v>
      </c>
      <c r="C156" s="49">
        <v>93.4</v>
      </c>
      <c r="D156" s="136">
        <v>93.4</v>
      </c>
      <c r="E156" s="41">
        <f t="shared" si="5"/>
        <v>100</v>
      </c>
      <c r="F156" s="134">
        <f t="shared" si="4"/>
        <v>0</v>
      </c>
    </row>
    <row r="157" spans="1:6" ht="63.75">
      <c r="A157" s="48" t="s">
        <v>303</v>
      </c>
      <c r="B157" s="40" t="s">
        <v>319</v>
      </c>
      <c r="C157" s="49">
        <v>86.7</v>
      </c>
      <c r="D157" s="136">
        <v>86.7</v>
      </c>
      <c r="E157" s="41">
        <f t="shared" si="5"/>
        <v>100</v>
      </c>
      <c r="F157" s="134">
        <f t="shared" si="4"/>
        <v>0</v>
      </c>
    </row>
    <row r="158" spans="1:6" ht="15">
      <c r="A158" s="109" t="s">
        <v>312</v>
      </c>
      <c r="B158" s="40"/>
      <c r="C158" s="49">
        <f>SUM(C159:C159)</f>
        <v>1668.2</v>
      </c>
      <c r="D158" s="49">
        <f>SUM(D159:D159)</f>
        <v>1668.2</v>
      </c>
      <c r="E158" s="41">
        <f t="shared" si="5"/>
        <v>100</v>
      </c>
      <c r="F158" s="134">
        <f t="shared" si="4"/>
        <v>0</v>
      </c>
    </row>
    <row r="159" spans="1:6" ht="153">
      <c r="A159" s="48" t="s">
        <v>312</v>
      </c>
      <c r="B159" s="39" t="s">
        <v>313</v>
      </c>
      <c r="C159" s="49">
        <v>1668.2</v>
      </c>
      <c r="D159" s="136">
        <f>834.1+834.1</f>
        <v>1668.2</v>
      </c>
      <c r="E159" s="41">
        <f t="shared" si="5"/>
        <v>100</v>
      </c>
      <c r="F159" s="134">
        <f t="shared" si="4"/>
        <v>0</v>
      </c>
    </row>
    <row r="160" spans="1:6" ht="25.5">
      <c r="A160" s="46" t="s">
        <v>292</v>
      </c>
      <c r="B160" s="36" t="s">
        <v>293</v>
      </c>
      <c r="C160" s="139">
        <f>SUM(C161:C161)</f>
        <v>2500</v>
      </c>
      <c r="D160" s="139">
        <f>SUM(D161:D161)</f>
        <v>2500</v>
      </c>
      <c r="E160" s="38">
        <f t="shared" si="5"/>
        <v>100</v>
      </c>
      <c r="F160" s="134">
        <f t="shared" si="4"/>
        <v>0</v>
      </c>
    </row>
    <row r="161" spans="1:6" ht="25.5">
      <c r="A161" s="48" t="s">
        <v>305</v>
      </c>
      <c r="B161" s="39" t="s">
        <v>293</v>
      </c>
      <c r="C161" s="136">
        <v>2500</v>
      </c>
      <c r="D161" s="136">
        <v>2500</v>
      </c>
      <c r="E161" s="41">
        <f t="shared" si="5"/>
        <v>100</v>
      </c>
      <c r="F161" s="134">
        <f t="shared" si="4"/>
        <v>0</v>
      </c>
    </row>
    <row r="162" spans="1:6" ht="38.25">
      <c r="A162" s="46" t="s">
        <v>3</v>
      </c>
      <c r="B162" s="36" t="s">
        <v>134</v>
      </c>
      <c r="C162" s="38">
        <f>SUM(C163:C164)</f>
        <v>1217.84</v>
      </c>
      <c r="D162" s="38">
        <f>SUM(D163:D164)</f>
        <v>1217.819</v>
      </c>
      <c r="E162" s="38">
        <f t="shared" si="5"/>
        <v>99.99827563555147</v>
      </c>
      <c r="F162" s="134">
        <f t="shared" si="4"/>
        <v>-0.020999999999958163</v>
      </c>
    </row>
    <row r="163" spans="1:6" ht="38.25">
      <c r="A163" s="48" t="s">
        <v>332</v>
      </c>
      <c r="B163" s="39" t="s">
        <v>135</v>
      </c>
      <c r="C163" s="49">
        <v>1217</v>
      </c>
      <c r="D163" s="136">
        <v>1216.979</v>
      </c>
      <c r="E163" s="41">
        <f t="shared" si="5"/>
        <v>99.99827444535744</v>
      </c>
      <c r="F163" s="134">
        <f t="shared" si="4"/>
        <v>-0.020999999999958163</v>
      </c>
    </row>
    <row r="164" spans="1:6" ht="38.25">
      <c r="A164" s="48" t="s">
        <v>347</v>
      </c>
      <c r="B164" s="39" t="s">
        <v>336</v>
      </c>
      <c r="C164" s="49">
        <v>0.84</v>
      </c>
      <c r="D164" s="136">
        <v>0.84</v>
      </c>
      <c r="E164" s="41">
        <f t="shared" si="5"/>
        <v>100</v>
      </c>
      <c r="F164" s="134">
        <f t="shared" si="4"/>
        <v>0</v>
      </c>
    </row>
    <row r="165" spans="1:6" ht="51">
      <c r="A165" s="46" t="s">
        <v>136</v>
      </c>
      <c r="B165" s="36" t="s">
        <v>256</v>
      </c>
      <c r="C165" s="44">
        <f>SUM(C166:C168)</f>
        <v>0</v>
      </c>
      <c r="D165" s="44">
        <f>SUM(D166:D168)</f>
        <v>-3620.44408</v>
      </c>
      <c r="E165" s="41"/>
      <c r="F165" s="134">
        <f t="shared" si="4"/>
        <v>-3620.44408</v>
      </c>
    </row>
    <row r="166" spans="1:6" ht="15">
      <c r="A166" s="48" t="s">
        <v>137</v>
      </c>
      <c r="B166" s="39"/>
      <c r="C166" s="131"/>
      <c r="D166" s="136">
        <v>-1930.34971</v>
      </c>
      <c r="E166" s="41"/>
      <c r="F166" s="134">
        <f t="shared" si="4"/>
        <v>-1930.34971</v>
      </c>
    </row>
    <row r="167" spans="1:6" ht="15">
      <c r="A167" s="48" t="s">
        <v>138</v>
      </c>
      <c r="B167" s="39"/>
      <c r="C167" s="49"/>
      <c r="D167" s="136">
        <v>-1689.27437</v>
      </c>
      <c r="E167" s="41"/>
      <c r="F167" s="134">
        <f t="shared" si="4"/>
        <v>-1689.27437</v>
      </c>
    </row>
    <row r="168" spans="1:6" ht="15">
      <c r="A168" s="48" t="s">
        <v>139</v>
      </c>
      <c r="B168" s="39"/>
      <c r="C168" s="49"/>
      <c r="D168" s="136">
        <v>-0.82</v>
      </c>
      <c r="E168" s="41"/>
      <c r="F168" s="134">
        <f t="shared" si="4"/>
        <v>-0.82</v>
      </c>
    </row>
    <row r="169" spans="1:6" ht="15">
      <c r="A169" s="46"/>
      <c r="B169" s="36" t="s">
        <v>140</v>
      </c>
      <c r="C169" s="44">
        <f>SUM(C102+C4)</f>
        <v>1286850.8599999999</v>
      </c>
      <c r="D169" s="44">
        <f>SUM(D102+D4)</f>
        <v>1277759.36203</v>
      </c>
      <c r="E169" s="38">
        <f>SUM(D169*100/C169)</f>
        <v>99.2935080316922</v>
      </c>
      <c r="F169" s="134">
        <f t="shared" si="4"/>
        <v>-9091.49796999991</v>
      </c>
    </row>
  </sheetData>
  <sheetProtection/>
  <mergeCells count="1">
    <mergeCell ref="A1:F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R70"/>
  <sheetViews>
    <sheetView zoomScalePageLayoutView="0" workbookViewId="0" topLeftCell="A40">
      <selection activeCell="B4" sqref="B4"/>
    </sheetView>
  </sheetViews>
  <sheetFormatPr defaultColWidth="9.140625" defaultRowHeight="12.75"/>
  <cols>
    <col min="1" max="1" width="12.7109375" style="0" customWidth="1"/>
    <col min="2" max="2" width="65.00390625" style="0" customWidth="1"/>
    <col min="3" max="3" width="14.57421875" style="0" customWidth="1"/>
    <col min="4" max="4" width="8.421875" style="0" hidden="1" customWidth="1"/>
    <col min="5" max="5" width="15.57421875" style="91" customWidth="1"/>
    <col min="6" max="6" width="6.7109375" style="0" hidden="1" customWidth="1"/>
    <col min="7" max="7" width="14.140625" style="0" customWidth="1"/>
  </cols>
  <sheetData>
    <row r="1" spans="1:7" ht="19.5">
      <c r="A1" s="160" t="s">
        <v>180</v>
      </c>
      <c r="B1" s="160"/>
      <c r="C1" s="160"/>
      <c r="D1" s="160"/>
      <c r="E1" s="160"/>
      <c r="F1" s="160"/>
      <c r="G1" s="160"/>
    </row>
    <row r="2" spans="1:7" ht="19.5">
      <c r="A2" s="160" t="s">
        <v>340</v>
      </c>
      <c r="B2" s="160"/>
      <c r="C2" s="160"/>
      <c r="D2" s="160"/>
      <c r="E2" s="160"/>
      <c r="F2" s="160"/>
      <c r="G2" s="160"/>
    </row>
    <row r="3" spans="1:7" ht="15.75">
      <c r="A3" s="1"/>
      <c r="B3" s="1"/>
      <c r="C3" s="1"/>
      <c r="D3" s="1"/>
      <c r="E3" s="161"/>
      <c r="F3" s="161"/>
      <c r="G3" s="161"/>
    </row>
    <row r="4" spans="1:7" s="4" customFormat="1" ht="110.25">
      <c r="A4" s="7" t="s">
        <v>181</v>
      </c>
      <c r="B4" s="7" t="s">
        <v>182</v>
      </c>
      <c r="C4" s="8" t="s">
        <v>233</v>
      </c>
      <c r="D4" s="7" t="s">
        <v>183</v>
      </c>
      <c r="E4" s="8" t="s">
        <v>341</v>
      </c>
      <c r="F4" s="7" t="s">
        <v>184</v>
      </c>
      <c r="G4" s="51" t="s">
        <v>234</v>
      </c>
    </row>
    <row r="5" spans="1:7" ht="15.75">
      <c r="A5" s="9">
        <v>100</v>
      </c>
      <c r="B5" s="10" t="s">
        <v>185</v>
      </c>
      <c r="C5" s="11">
        <f>SUM(C6:C13)</f>
        <v>88871.79999999999</v>
      </c>
      <c r="D5" s="12"/>
      <c r="E5" s="11">
        <f>SUM(E6:E13)</f>
        <v>73610</v>
      </c>
      <c r="F5" s="12"/>
      <c r="G5" s="13">
        <f aca="true" t="shared" si="0" ref="G5:G56">E5/C5*100</f>
        <v>82.82717352411002</v>
      </c>
    </row>
    <row r="6" spans="1:7" s="5" customFormat="1" ht="31.5">
      <c r="A6" s="14">
        <v>102</v>
      </c>
      <c r="B6" s="15" t="s">
        <v>186</v>
      </c>
      <c r="C6" s="53">
        <v>1388.5</v>
      </c>
      <c r="D6" s="16"/>
      <c r="E6" s="100">
        <v>1356.4</v>
      </c>
      <c r="F6" s="16"/>
      <c r="G6" s="3">
        <f t="shared" si="0"/>
        <v>97.68815268275117</v>
      </c>
    </row>
    <row r="7" spans="1:18" ht="31.5">
      <c r="A7" s="17">
        <v>103</v>
      </c>
      <c r="B7" s="15" t="s">
        <v>225</v>
      </c>
      <c r="C7" s="18">
        <v>3286.2</v>
      </c>
      <c r="D7" s="2"/>
      <c r="E7" s="18">
        <v>3278.6</v>
      </c>
      <c r="F7" s="2"/>
      <c r="G7" s="3">
        <f t="shared" si="0"/>
        <v>99.76872983993671</v>
      </c>
      <c r="K7" s="54"/>
      <c r="L7" s="54"/>
      <c r="M7" s="55"/>
      <c r="N7" s="54"/>
      <c r="O7" s="54"/>
      <c r="P7" s="54"/>
      <c r="Q7" s="54"/>
      <c r="R7" s="56"/>
    </row>
    <row r="8" spans="1:18" ht="47.25">
      <c r="A8" s="17">
        <v>104</v>
      </c>
      <c r="B8" s="15" t="s">
        <v>5</v>
      </c>
      <c r="C8" s="18">
        <v>46085</v>
      </c>
      <c r="D8" s="2"/>
      <c r="E8" s="18">
        <v>45773.9</v>
      </c>
      <c r="F8" s="2"/>
      <c r="G8" s="3">
        <f t="shared" si="0"/>
        <v>99.32494304003473</v>
      </c>
      <c r="K8" s="57"/>
      <c r="L8" s="58"/>
      <c r="M8" s="59"/>
      <c r="N8" s="60"/>
      <c r="O8" s="61"/>
      <c r="P8" s="60"/>
      <c r="Q8" s="61"/>
      <c r="R8" s="56"/>
    </row>
    <row r="9" spans="1:18" ht="15.75">
      <c r="A9" s="17">
        <v>105</v>
      </c>
      <c r="B9" s="15" t="s">
        <v>187</v>
      </c>
      <c r="C9" s="18">
        <v>0</v>
      </c>
      <c r="D9" s="2"/>
      <c r="E9" s="18">
        <v>0</v>
      </c>
      <c r="F9" s="2"/>
      <c r="G9" s="3">
        <v>0</v>
      </c>
      <c r="K9" s="62"/>
      <c r="L9" s="63"/>
      <c r="M9" s="64"/>
      <c r="N9" s="65"/>
      <c r="O9" s="65"/>
      <c r="P9" s="65"/>
      <c r="Q9" s="66"/>
      <c r="R9" s="56"/>
    </row>
    <row r="10" spans="1:18" ht="47.25">
      <c r="A10" s="17">
        <v>106</v>
      </c>
      <c r="B10" s="15" t="s">
        <v>188</v>
      </c>
      <c r="C10" s="18">
        <v>12419.1</v>
      </c>
      <c r="D10" s="2"/>
      <c r="E10" s="18">
        <v>12293</v>
      </c>
      <c r="F10" s="2"/>
      <c r="G10" s="3">
        <f t="shared" si="0"/>
        <v>98.98462851575395</v>
      </c>
      <c r="K10" s="67"/>
      <c r="L10" s="63"/>
      <c r="M10" s="68"/>
      <c r="N10" s="69"/>
      <c r="O10" s="69"/>
      <c r="P10" s="69"/>
      <c r="Q10" s="66"/>
      <c r="R10" s="56"/>
    </row>
    <row r="11" spans="1:18" ht="15.75">
      <c r="A11" s="17">
        <v>107</v>
      </c>
      <c r="B11" s="15" t="s">
        <v>189</v>
      </c>
      <c r="C11" s="18">
        <v>0</v>
      </c>
      <c r="D11" s="2"/>
      <c r="E11" s="22">
        <v>0</v>
      </c>
      <c r="F11" s="2"/>
      <c r="G11" s="3">
        <v>0</v>
      </c>
      <c r="K11" s="67"/>
      <c r="L11" s="63"/>
      <c r="M11" s="68"/>
      <c r="N11" s="69"/>
      <c r="O11" s="66"/>
      <c r="P11" s="69"/>
      <c r="Q11" s="66"/>
      <c r="R11" s="56"/>
    </row>
    <row r="12" spans="1:18" ht="15.75">
      <c r="A12" s="17">
        <v>111</v>
      </c>
      <c r="B12" s="15" t="s">
        <v>190</v>
      </c>
      <c r="C12" s="101">
        <v>14464.8</v>
      </c>
      <c r="D12" s="102"/>
      <c r="E12" s="102">
        <v>0</v>
      </c>
      <c r="F12" s="102"/>
      <c r="G12" s="18">
        <v>99.4</v>
      </c>
      <c r="K12" s="67"/>
      <c r="L12" s="63"/>
      <c r="M12" s="68"/>
      <c r="N12" s="69"/>
      <c r="O12" s="69"/>
      <c r="P12" s="69"/>
      <c r="Q12" s="66"/>
      <c r="R12" s="56"/>
    </row>
    <row r="13" spans="1:18" ht="15.75">
      <c r="A13" s="17">
        <v>113</v>
      </c>
      <c r="B13" s="15" t="s">
        <v>191</v>
      </c>
      <c r="C13" s="18">
        <v>11228.2</v>
      </c>
      <c r="D13" s="2"/>
      <c r="E13" s="18">
        <v>10908.1</v>
      </c>
      <c r="F13" s="2"/>
      <c r="G13" s="3">
        <f t="shared" si="0"/>
        <v>97.14914233804171</v>
      </c>
      <c r="K13" s="67"/>
      <c r="L13" s="63"/>
      <c r="M13" s="68"/>
      <c r="N13" s="69"/>
      <c r="O13" s="66"/>
      <c r="P13" s="69"/>
      <c r="Q13" s="66"/>
      <c r="R13" s="56"/>
    </row>
    <row r="14" spans="1:18" ht="31.5">
      <c r="A14" s="19">
        <v>300</v>
      </c>
      <c r="B14" s="20" t="s">
        <v>231</v>
      </c>
      <c r="C14" s="103">
        <f>SUM(C15:C18)</f>
        <v>9575.6</v>
      </c>
      <c r="D14" s="21"/>
      <c r="E14" s="70">
        <f>SUM(E15:E18)</f>
        <v>8188.2</v>
      </c>
      <c r="F14" s="21"/>
      <c r="G14" s="104">
        <f t="shared" si="0"/>
        <v>85.51109068883412</v>
      </c>
      <c r="K14" s="67"/>
      <c r="L14" s="63"/>
      <c r="M14" s="68"/>
      <c r="N14" s="69"/>
      <c r="O14" s="69"/>
      <c r="P14" s="69"/>
      <c r="Q14" s="66"/>
      <c r="R14" s="56"/>
    </row>
    <row r="15" spans="1:18" ht="15.75">
      <c r="A15" s="17">
        <v>302</v>
      </c>
      <c r="B15" s="15" t="s">
        <v>192</v>
      </c>
      <c r="C15" s="18">
        <v>0</v>
      </c>
      <c r="D15" s="3"/>
      <c r="E15" s="18">
        <v>0</v>
      </c>
      <c r="F15" s="2"/>
      <c r="G15" s="3">
        <v>0</v>
      </c>
      <c r="K15" s="67"/>
      <c r="L15" s="63"/>
      <c r="M15" s="68"/>
      <c r="N15" s="69"/>
      <c r="O15" s="69"/>
      <c r="P15" s="69"/>
      <c r="Q15" s="66"/>
      <c r="R15" s="56"/>
    </row>
    <row r="16" spans="1:18" ht="47.25">
      <c r="A16" s="17">
        <v>309</v>
      </c>
      <c r="B16" s="15" t="s">
        <v>226</v>
      </c>
      <c r="C16" s="18">
        <v>4835.5</v>
      </c>
      <c r="D16" s="2"/>
      <c r="E16" s="18">
        <v>4186.3</v>
      </c>
      <c r="F16" s="2"/>
      <c r="G16" s="3">
        <f t="shared" si="0"/>
        <v>86.57429428187365</v>
      </c>
      <c r="K16" s="67"/>
      <c r="L16" s="63"/>
      <c r="M16" s="68"/>
      <c r="N16" s="69"/>
      <c r="O16" s="66"/>
      <c r="P16" s="69"/>
      <c r="Q16" s="66"/>
      <c r="R16" s="56"/>
    </row>
    <row r="17" spans="1:18" ht="15.75">
      <c r="A17" s="17">
        <v>310</v>
      </c>
      <c r="B17" s="15" t="s">
        <v>193</v>
      </c>
      <c r="C17" s="18">
        <v>3348.9</v>
      </c>
      <c r="D17" s="2"/>
      <c r="E17" s="18">
        <v>2685.6</v>
      </c>
      <c r="F17" s="2"/>
      <c r="G17" s="3">
        <f t="shared" si="0"/>
        <v>80.19349637194301</v>
      </c>
      <c r="K17" s="71"/>
      <c r="L17" s="72"/>
      <c r="M17" s="73"/>
      <c r="N17" s="74"/>
      <c r="O17" s="74"/>
      <c r="P17" s="74"/>
      <c r="Q17" s="66"/>
      <c r="R17" s="56"/>
    </row>
    <row r="18" spans="1:18" ht="31.5">
      <c r="A18" s="17">
        <v>314</v>
      </c>
      <c r="B18" s="15" t="s">
        <v>235</v>
      </c>
      <c r="C18" s="22">
        <v>1391.2</v>
      </c>
      <c r="D18" s="2"/>
      <c r="E18" s="18">
        <v>1316.3</v>
      </c>
      <c r="F18" s="2"/>
      <c r="G18" s="3">
        <f t="shared" si="0"/>
        <v>94.61615871190338</v>
      </c>
      <c r="K18" s="67"/>
      <c r="L18" s="63"/>
      <c r="M18" s="75"/>
      <c r="N18" s="69"/>
      <c r="O18" s="69"/>
      <c r="P18" s="69"/>
      <c r="Q18" s="66"/>
      <c r="R18" s="56"/>
    </row>
    <row r="19" spans="1:18" ht="15.75">
      <c r="A19" s="23">
        <v>400</v>
      </c>
      <c r="B19" s="10" t="s">
        <v>194</v>
      </c>
      <c r="C19" s="24">
        <f>SUM(C20:C25)</f>
        <v>51695.49999999999</v>
      </c>
      <c r="D19" s="12"/>
      <c r="E19" s="11">
        <f>SUM(E20:E25)</f>
        <v>46850.91</v>
      </c>
      <c r="F19" s="12"/>
      <c r="G19" s="3">
        <f t="shared" si="0"/>
        <v>90.6286040371019</v>
      </c>
      <c r="K19" s="67"/>
      <c r="L19" s="63"/>
      <c r="M19" s="75"/>
      <c r="N19" s="69"/>
      <c r="O19" s="69"/>
      <c r="P19" s="69"/>
      <c r="Q19" s="66"/>
      <c r="R19" s="56"/>
    </row>
    <row r="20" spans="1:18" ht="15.75">
      <c r="A20" s="17">
        <v>405</v>
      </c>
      <c r="B20" s="15" t="s">
        <v>195</v>
      </c>
      <c r="C20" s="18">
        <v>393.8</v>
      </c>
      <c r="D20" s="2"/>
      <c r="E20" s="18">
        <v>67.4</v>
      </c>
      <c r="F20" s="2"/>
      <c r="G20" s="3">
        <f t="shared" si="0"/>
        <v>17.115286947689185</v>
      </c>
      <c r="K20" s="67"/>
      <c r="L20" s="63"/>
      <c r="M20" s="75"/>
      <c r="N20" s="69"/>
      <c r="O20" s="69"/>
      <c r="P20" s="69"/>
      <c r="Q20" s="66"/>
      <c r="R20" s="56"/>
    </row>
    <row r="21" spans="1:18" ht="15.75">
      <c r="A21" s="17">
        <v>406</v>
      </c>
      <c r="B21" s="15" t="s">
        <v>196</v>
      </c>
      <c r="C21" s="18">
        <v>1389</v>
      </c>
      <c r="D21" s="2"/>
      <c r="E21" s="18">
        <v>568</v>
      </c>
      <c r="F21" s="2"/>
      <c r="G21" s="3">
        <f t="shared" si="0"/>
        <v>40.89272858171346</v>
      </c>
      <c r="K21" s="67"/>
      <c r="L21" s="63"/>
      <c r="M21" s="75"/>
      <c r="N21" s="69"/>
      <c r="O21" s="69"/>
      <c r="P21" s="69"/>
      <c r="Q21" s="66"/>
      <c r="R21" s="56"/>
    </row>
    <row r="22" spans="1:18" ht="15.75">
      <c r="A22" s="17">
        <v>408</v>
      </c>
      <c r="B22" s="25" t="s">
        <v>197</v>
      </c>
      <c r="C22" s="18">
        <v>138.9</v>
      </c>
      <c r="D22" s="2"/>
      <c r="E22" s="18">
        <v>100</v>
      </c>
      <c r="F22" s="2"/>
      <c r="G22" s="3">
        <f t="shared" si="0"/>
        <v>71.99424046076314</v>
      </c>
      <c r="K22" s="76"/>
      <c r="L22" s="58"/>
      <c r="M22" s="77"/>
      <c r="N22" s="60"/>
      <c r="O22" s="59"/>
      <c r="P22" s="60"/>
      <c r="Q22" s="66"/>
      <c r="R22" s="56"/>
    </row>
    <row r="23" spans="1:18" ht="15.75">
      <c r="A23" s="17">
        <v>409</v>
      </c>
      <c r="B23" s="26" t="s">
        <v>198</v>
      </c>
      <c r="C23" s="18">
        <v>38849.2</v>
      </c>
      <c r="D23" s="2"/>
      <c r="E23" s="18">
        <v>37055.5</v>
      </c>
      <c r="F23" s="2"/>
      <c r="G23" s="3">
        <f t="shared" si="0"/>
        <v>95.38291650793325</v>
      </c>
      <c r="K23" s="67"/>
      <c r="L23" s="63"/>
      <c r="M23" s="75"/>
      <c r="N23" s="69"/>
      <c r="O23" s="69"/>
      <c r="P23" s="69"/>
      <c r="Q23" s="66"/>
      <c r="R23" s="56"/>
    </row>
    <row r="24" spans="1:18" ht="15.75">
      <c r="A24" s="17">
        <v>410</v>
      </c>
      <c r="B24" s="26" t="s">
        <v>199</v>
      </c>
      <c r="C24" s="22">
        <v>709.7</v>
      </c>
      <c r="D24" s="2"/>
      <c r="E24" s="18">
        <v>695.3</v>
      </c>
      <c r="F24" s="2"/>
      <c r="G24" s="3">
        <f t="shared" si="0"/>
        <v>97.97097365083836</v>
      </c>
      <c r="K24" s="67"/>
      <c r="L24" s="63"/>
      <c r="M24" s="75"/>
      <c r="N24" s="69"/>
      <c r="O24" s="69"/>
      <c r="P24" s="69"/>
      <c r="Q24" s="66"/>
      <c r="R24" s="56"/>
    </row>
    <row r="25" spans="1:18" ht="15.75">
      <c r="A25" s="17">
        <v>412</v>
      </c>
      <c r="B25" s="25" t="s">
        <v>200</v>
      </c>
      <c r="C25" s="18">
        <v>10214.9</v>
      </c>
      <c r="D25" s="2"/>
      <c r="E25" s="18">
        <v>8364.71</v>
      </c>
      <c r="F25" s="2"/>
      <c r="G25" s="3">
        <f t="shared" si="0"/>
        <v>81.8873410410283</v>
      </c>
      <c r="K25" s="67"/>
      <c r="L25" s="78"/>
      <c r="M25" s="75"/>
      <c r="N25" s="69"/>
      <c r="O25" s="69"/>
      <c r="P25" s="69"/>
      <c r="Q25" s="66"/>
      <c r="R25" s="56"/>
    </row>
    <row r="26" spans="1:18" s="79" customFormat="1" ht="15.75">
      <c r="A26" s="9">
        <v>500</v>
      </c>
      <c r="B26" s="10" t="s">
        <v>201</v>
      </c>
      <c r="C26" s="11">
        <f>SUM(C27:C30)</f>
        <v>184568.30000000002</v>
      </c>
      <c r="D26" s="12"/>
      <c r="E26" s="11">
        <f>SUM(E27:E30)</f>
        <v>133102.1</v>
      </c>
      <c r="F26" s="12"/>
      <c r="G26" s="3">
        <f t="shared" si="0"/>
        <v>72.11536325577035</v>
      </c>
      <c r="K26" s="67"/>
      <c r="L26" s="80"/>
      <c r="M26" s="75"/>
      <c r="N26" s="69"/>
      <c r="O26" s="66"/>
      <c r="P26" s="69"/>
      <c r="Q26" s="66"/>
      <c r="R26" s="81"/>
    </row>
    <row r="27" spans="1:18" ht="15.75">
      <c r="A27" s="17">
        <v>501</v>
      </c>
      <c r="B27" s="25" t="s">
        <v>202</v>
      </c>
      <c r="C27" s="18">
        <v>60582.1</v>
      </c>
      <c r="D27" s="2"/>
      <c r="E27" s="18">
        <v>48581.5</v>
      </c>
      <c r="F27" s="2"/>
      <c r="G27" s="3">
        <f t="shared" si="0"/>
        <v>80.19117858245257</v>
      </c>
      <c r="K27" s="67"/>
      <c r="L27" s="80"/>
      <c r="M27" s="75"/>
      <c r="N27" s="69"/>
      <c r="O27" s="69"/>
      <c r="P27" s="69"/>
      <c r="Q27" s="66"/>
      <c r="R27" s="56"/>
    </row>
    <row r="28" spans="1:18" ht="15.75">
      <c r="A28" s="17">
        <v>502</v>
      </c>
      <c r="B28" s="25" t="s">
        <v>203</v>
      </c>
      <c r="C28" s="18">
        <v>83255.1</v>
      </c>
      <c r="D28" s="2"/>
      <c r="E28" s="18">
        <v>44057.7</v>
      </c>
      <c r="F28" s="2"/>
      <c r="G28" s="3">
        <f t="shared" si="0"/>
        <v>52.91892028236107</v>
      </c>
      <c r="K28" s="67"/>
      <c r="L28" s="78"/>
      <c r="M28" s="75"/>
      <c r="N28" s="69"/>
      <c r="O28" s="66"/>
      <c r="P28" s="69"/>
      <c r="Q28" s="66"/>
      <c r="R28" s="56"/>
    </row>
    <row r="29" spans="1:18" ht="15.75">
      <c r="A29" s="17">
        <v>503</v>
      </c>
      <c r="B29" s="25" t="s">
        <v>204</v>
      </c>
      <c r="C29" s="22">
        <v>29083</v>
      </c>
      <c r="D29" s="2"/>
      <c r="E29" s="18">
        <v>28864.2</v>
      </c>
      <c r="F29" s="2"/>
      <c r="G29" s="3">
        <f t="shared" si="0"/>
        <v>99.24767046040643</v>
      </c>
      <c r="K29" s="57"/>
      <c r="L29" s="58"/>
      <c r="M29" s="59"/>
      <c r="N29" s="60"/>
      <c r="O29" s="61"/>
      <c r="P29" s="60"/>
      <c r="Q29" s="66"/>
      <c r="R29" s="56"/>
    </row>
    <row r="30" spans="1:18" ht="15.75">
      <c r="A30" s="17">
        <v>505</v>
      </c>
      <c r="B30" s="25" t="s">
        <v>205</v>
      </c>
      <c r="C30" s="18">
        <v>11648.1</v>
      </c>
      <c r="D30" s="2"/>
      <c r="E30" s="18">
        <v>11598.7</v>
      </c>
      <c r="F30" s="2"/>
      <c r="G30" s="3">
        <f t="shared" si="0"/>
        <v>99.57589649814133</v>
      </c>
      <c r="K30" s="67"/>
      <c r="L30" s="78"/>
      <c r="M30" s="68"/>
      <c r="N30" s="69"/>
      <c r="O30" s="69"/>
      <c r="P30" s="69"/>
      <c r="Q30" s="66"/>
      <c r="R30" s="56"/>
    </row>
    <row r="31" spans="1:18" s="79" customFormat="1" ht="15.75">
      <c r="A31" s="9">
        <v>600</v>
      </c>
      <c r="B31" s="10" t="s">
        <v>206</v>
      </c>
      <c r="C31" s="11">
        <f>SUM(C32:C34)</f>
        <v>1128.1</v>
      </c>
      <c r="D31" s="11">
        <f>SUM(D34)</f>
        <v>0</v>
      </c>
      <c r="E31" s="11">
        <f>SUM(E32:E34)</f>
        <v>1125.4</v>
      </c>
      <c r="F31" s="12"/>
      <c r="G31" s="3">
        <f t="shared" si="0"/>
        <v>99.76065951600037</v>
      </c>
      <c r="K31" s="67"/>
      <c r="L31" s="78"/>
      <c r="M31" s="68"/>
      <c r="N31" s="69"/>
      <c r="O31" s="66"/>
      <c r="P31" s="69"/>
      <c r="Q31" s="66"/>
      <c r="R31" s="81"/>
    </row>
    <row r="32" spans="1:18" s="79" customFormat="1" ht="15.75">
      <c r="A32" s="27">
        <v>602</v>
      </c>
      <c r="B32" s="25" t="s">
        <v>236</v>
      </c>
      <c r="C32" s="18">
        <v>212.4</v>
      </c>
      <c r="D32" s="2"/>
      <c r="E32" s="18">
        <v>212.4</v>
      </c>
      <c r="F32" s="2"/>
      <c r="G32" s="3">
        <f>E32/C32*100</f>
        <v>100</v>
      </c>
      <c r="K32" s="67"/>
      <c r="L32" s="78"/>
      <c r="M32" s="68"/>
      <c r="N32" s="69"/>
      <c r="O32" s="66"/>
      <c r="P32" s="69"/>
      <c r="Q32" s="66"/>
      <c r="R32" s="81"/>
    </row>
    <row r="33" spans="1:18" s="79" customFormat="1" ht="31.5">
      <c r="A33" s="27">
        <v>603</v>
      </c>
      <c r="B33" s="25" t="s">
        <v>207</v>
      </c>
      <c r="C33" s="18">
        <v>584.1</v>
      </c>
      <c r="D33" s="2"/>
      <c r="E33" s="18">
        <v>581.4</v>
      </c>
      <c r="F33" s="2"/>
      <c r="G33" s="3">
        <f>E33/C33*100</f>
        <v>99.537750385208</v>
      </c>
      <c r="K33" s="67"/>
      <c r="L33" s="78"/>
      <c r="M33" s="68"/>
      <c r="N33" s="69"/>
      <c r="O33" s="66"/>
      <c r="P33" s="69"/>
      <c r="Q33" s="66"/>
      <c r="R33" s="81"/>
    </row>
    <row r="34" spans="1:18" s="79" customFormat="1" ht="15.75">
      <c r="A34" s="27">
        <v>605</v>
      </c>
      <c r="B34" s="25" t="s">
        <v>237</v>
      </c>
      <c r="C34" s="18">
        <v>331.6</v>
      </c>
      <c r="D34" s="2"/>
      <c r="E34" s="18">
        <v>331.6</v>
      </c>
      <c r="F34" s="2"/>
      <c r="G34" s="3">
        <f t="shared" si="0"/>
        <v>100</v>
      </c>
      <c r="K34" s="67"/>
      <c r="L34" s="78"/>
      <c r="M34" s="75"/>
      <c r="N34" s="69"/>
      <c r="O34" s="69"/>
      <c r="P34" s="69"/>
      <c r="Q34" s="66"/>
      <c r="R34" s="81"/>
    </row>
    <row r="35" spans="1:18" s="79" customFormat="1" ht="15.75">
      <c r="A35" s="9">
        <v>700</v>
      </c>
      <c r="B35" s="10" t="s">
        <v>208</v>
      </c>
      <c r="C35" s="24">
        <f>SUM(C36:C39)</f>
        <v>744532.1000000001</v>
      </c>
      <c r="D35" s="12"/>
      <c r="E35" s="11">
        <f>SUM(E36:E39)</f>
        <v>740062.1</v>
      </c>
      <c r="F35" s="12"/>
      <c r="G35" s="3">
        <f t="shared" si="0"/>
        <v>99.39962293096562</v>
      </c>
      <c r="K35" s="67"/>
      <c r="L35" s="78"/>
      <c r="M35" s="68"/>
      <c r="N35" s="69"/>
      <c r="O35" s="66"/>
      <c r="P35" s="69"/>
      <c r="Q35" s="66"/>
      <c r="R35" s="81"/>
    </row>
    <row r="36" spans="1:18" s="79" customFormat="1" ht="15.75">
      <c r="A36" s="28">
        <v>701</v>
      </c>
      <c r="B36" s="25" t="s">
        <v>209</v>
      </c>
      <c r="C36" s="22">
        <v>265655.1</v>
      </c>
      <c r="D36" s="2"/>
      <c r="E36" s="18">
        <v>265493.2</v>
      </c>
      <c r="F36" s="2"/>
      <c r="G36" s="3">
        <f t="shared" si="0"/>
        <v>99.9390563177594</v>
      </c>
      <c r="K36" s="57"/>
      <c r="L36" s="58"/>
      <c r="M36" s="59"/>
      <c r="N36" s="59"/>
      <c r="O36" s="59"/>
      <c r="P36" s="60"/>
      <c r="Q36" s="66"/>
      <c r="R36" s="81"/>
    </row>
    <row r="37" spans="1:18" s="79" customFormat="1" ht="15.75">
      <c r="A37" s="28">
        <v>702</v>
      </c>
      <c r="B37" s="25" t="s">
        <v>210</v>
      </c>
      <c r="C37" s="22">
        <v>436469.4</v>
      </c>
      <c r="D37" s="2"/>
      <c r="E37" s="22">
        <v>432194</v>
      </c>
      <c r="F37" s="2"/>
      <c r="G37" s="3">
        <f t="shared" si="0"/>
        <v>99.02045824976504</v>
      </c>
      <c r="K37" s="82"/>
      <c r="L37" s="78"/>
      <c r="M37" s="68"/>
      <c r="N37" s="69"/>
      <c r="O37" s="66"/>
      <c r="P37" s="69"/>
      <c r="Q37" s="66"/>
      <c r="R37" s="81"/>
    </row>
    <row r="38" spans="1:18" s="79" customFormat="1" ht="15.75">
      <c r="A38" s="28">
        <v>707</v>
      </c>
      <c r="B38" s="25" t="s">
        <v>211</v>
      </c>
      <c r="C38" s="22">
        <v>18734.3</v>
      </c>
      <c r="D38" s="2"/>
      <c r="E38" s="18">
        <v>18702</v>
      </c>
      <c r="F38" s="2"/>
      <c r="G38" s="3">
        <f t="shared" si="0"/>
        <v>99.82758896782906</v>
      </c>
      <c r="K38" s="57"/>
      <c r="L38" s="58"/>
      <c r="M38" s="77"/>
      <c r="N38" s="60"/>
      <c r="O38" s="60"/>
      <c r="P38" s="60"/>
      <c r="Q38" s="66"/>
      <c r="R38" s="81"/>
    </row>
    <row r="39" spans="1:18" s="79" customFormat="1" ht="15.75">
      <c r="A39" s="28">
        <v>709</v>
      </c>
      <c r="B39" s="25" t="s">
        <v>212</v>
      </c>
      <c r="C39" s="22">
        <v>23673.3</v>
      </c>
      <c r="D39" s="2"/>
      <c r="E39" s="18">
        <v>23672.9</v>
      </c>
      <c r="F39" s="2"/>
      <c r="G39" s="3">
        <f t="shared" si="0"/>
        <v>99.99831033273774</v>
      </c>
      <c r="K39" s="83"/>
      <c r="L39" s="78"/>
      <c r="M39" s="75"/>
      <c r="N39" s="69"/>
      <c r="O39" s="66"/>
      <c r="P39" s="69"/>
      <c r="Q39" s="66"/>
      <c r="R39" s="81"/>
    </row>
    <row r="40" spans="1:18" s="79" customFormat="1" ht="15.75">
      <c r="A40" s="23">
        <v>800</v>
      </c>
      <c r="B40" s="10" t="s">
        <v>6</v>
      </c>
      <c r="C40" s="11">
        <f>SUM(C41:C42)</f>
        <v>64178.5</v>
      </c>
      <c r="D40" s="12"/>
      <c r="E40" s="11">
        <f>SUM(E41:E42)</f>
        <v>64125.95</v>
      </c>
      <c r="F40" s="12"/>
      <c r="G40" s="3">
        <f t="shared" si="0"/>
        <v>99.91811899623706</v>
      </c>
      <c r="K40" s="83"/>
      <c r="L40" s="78"/>
      <c r="M40" s="75"/>
      <c r="N40" s="69"/>
      <c r="O40" s="69"/>
      <c r="P40" s="69"/>
      <c r="Q40" s="66"/>
      <c r="R40" s="81"/>
    </row>
    <row r="41" spans="1:18" s="79" customFormat="1" ht="15.75">
      <c r="A41" s="28">
        <v>801</v>
      </c>
      <c r="B41" s="25" t="s">
        <v>213</v>
      </c>
      <c r="C41" s="18">
        <v>52419.9</v>
      </c>
      <c r="D41" s="2"/>
      <c r="E41" s="22">
        <v>52404.5</v>
      </c>
      <c r="F41" s="2"/>
      <c r="G41" s="3">
        <f t="shared" si="0"/>
        <v>99.97062184399435</v>
      </c>
      <c r="K41" s="83"/>
      <c r="L41" s="78"/>
      <c r="M41" s="75"/>
      <c r="N41" s="69"/>
      <c r="O41" s="69"/>
      <c r="P41" s="69"/>
      <c r="Q41" s="66"/>
      <c r="R41" s="81"/>
    </row>
    <row r="42" spans="1:18" s="79" customFormat="1" ht="15.75">
      <c r="A42" s="28">
        <v>804</v>
      </c>
      <c r="B42" s="25" t="s">
        <v>230</v>
      </c>
      <c r="C42" s="18">
        <v>11758.6</v>
      </c>
      <c r="D42" s="2"/>
      <c r="E42" s="18">
        <v>11721.45</v>
      </c>
      <c r="F42" s="2"/>
      <c r="G42" s="3">
        <f t="shared" si="0"/>
        <v>99.68406102767337</v>
      </c>
      <c r="K42" s="83"/>
      <c r="L42" s="78"/>
      <c r="M42" s="75"/>
      <c r="N42" s="69"/>
      <c r="O42" s="66"/>
      <c r="P42" s="69"/>
      <c r="Q42" s="66"/>
      <c r="R42" s="81"/>
    </row>
    <row r="43" spans="1:18" s="79" customFormat="1" ht="15.75">
      <c r="A43" s="29">
        <v>900</v>
      </c>
      <c r="B43" s="10" t="s">
        <v>7</v>
      </c>
      <c r="C43" s="24">
        <f>SUM(C44:C44)</f>
        <v>388.4</v>
      </c>
      <c r="D43" s="12"/>
      <c r="E43" s="11">
        <f>SUM(E44:E44)</f>
        <v>387.9</v>
      </c>
      <c r="F43" s="12"/>
      <c r="G43" s="3">
        <f t="shared" si="0"/>
        <v>99.87126673532441</v>
      </c>
      <c r="K43" s="76"/>
      <c r="L43" s="58"/>
      <c r="M43" s="77"/>
      <c r="N43" s="60"/>
      <c r="O43" s="60"/>
      <c r="P43" s="60"/>
      <c r="Q43" s="66"/>
      <c r="R43" s="81"/>
    </row>
    <row r="44" spans="1:18" s="79" customFormat="1" ht="15.75">
      <c r="A44" s="28">
        <v>909</v>
      </c>
      <c r="B44" s="25" t="s">
        <v>214</v>
      </c>
      <c r="C44" s="22">
        <v>388.4</v>
      </c>
      <c r="D44" s="2"/>
      <c r="E44" s="18">
        <v>387.9</v>
      </c>
      <c r="F44" s="2"/>
      <c r="G44" s="3">
        <f t="shared" si="0"/>
        <v>99.87126673532441</v>
      </c>
      <c r="K44" s="83"/>
      <c r="L44" s="78"/>
      <c r="M44" s="75"/>
      <c r="N44" s="69"/>
      <c r="O44" s="69"/>
      <c r="P44" s="69"/>
      <c r="Q44" s="66"/>
      <c r="R44" s="81"/>
    </row>
    <row r="45" spans="1:18" s="79" customFormat="1" ht="15.75">
      <c r="A45" s="30">
        <v>1000</v>
      </c>
      <c r="B45" s="10" t="s">
        <v>215</v>
      </c>
      <c r="C45" s="24">
        <f>SUM(C46:C49)</f>
        <v>121969.2</v>
      </c>
      <c r="D45" s="12"/>
      <c r="E45" s="11">
        <f>SUM(E46:E49)</f>
        <v>113544.55</v>
      </c>
      <c r="F45" s="12"/>
      <c r="G45" s="3">
        <f t="shared" si="0"/>
        <v>93.0928053967723</v>
      </c>
      <c r="K45" s="83"/>
      <c r="L45" s="78"/>
      <c r="M45" s="75"/>
      <c r="N45" s="69"/>
      <c r="O45" s="69"/>
      <c r="P45" s="69"/>
      <c r="Q45" s="66"/>
      <c r="R45" s="81"/>
    </row>
    <row r="46" spans="1:18" s="79" customFormat="1" ht="15.75">
      <c r="A46" s="31">
        <v>1001</v>
      </c>
      <c r="B46" s="25" t="s">
        <v>216</v>
      </c>
      <c r="C46" s="22">
        <v>6446.8</v>
      </c>
      <c r="D46" s="2"/>
      <c r="E46" s="18">
        <v>6412.6</v>
      </c>
      <c r="F46" s="2"/>
      <c r="G46" s="3">
        <f t="shared" si="0"/>
        <v>99.46950425017063</v>
      </c>
      <c r="K46" s="84"/>
      <c r="L46" s="58"/>
      <c r="M46" s="77"/>
      <c r="N46" s="60"/>
      <c r="O46" s="61"/>
      <c r="P46" s="60"/>
      <c r="Q46" s="66"/>
      <c r="R46" s="81"/>
    </row>
    <row r="47" spans="1:18" s="79" customFormat="1" ht="15.75">
      <c r="A47" s="31">
        <v>1002</v>
      </c>
      <c r="B47" s="25" t="s">
        <v>217</v>
      </c>
      <c r="C47" s="22">
        <v>2178.1</v>
      </c>
      <c r="D47" s="2"/>
      <c r="E47" s="18">
        <v>2178.1</v>
      </c>
      <c r="F47" s="2"/>
      <c r="G47" s="3">
        <f t="shared" si="0"/>
        <v>100</v>
      </c>
      <c r="K47" s="83"/>
      <c r="L47" s="78"/>
      <c r="M47" s="75"/>
      <c r="N47" s="69"/>
      <c r="O47" s="69"/>
      <c r="P47" s="69"/>
      <c r="Q47" s="66"/>
      <c r="R47" s="81"/>
    </row>
    <row r="48" spans="1:18" s="6" customFormat="1" ht="15.75">
      <c r="A48" s="31">
        <v>1003</v>
      </c>
      <c r="B48" s="25" t="s">
        <v>227</v>
      </c>
      <c r="C48" s="22">
        <v>100735.1</v>
      </c>
      <c r="D48" s="2"/>
      <c r="E48" s="18">
        <v>95565.25</v>
      </c>
      <c r="F48" s="2"/>
      <c r="G48" s="3">
        <f t="shared" si="0"/>
        <v>94.86787624174691</v>
      </c>
      <c r="K48" s="85"/>
      <c r="L48" s="58"/>
      <c r="M48" s="77"/>
      <c r="N48" s="60"/>
      <c r="O48" s="61"/>
      <c r="P48" s="60"/>
      <c r="Q48" s="66"/>
      <c r="R48" s="86"/>
    </row>
    <row r="49" spans="1:18" s="79" customFormat="1" ht="15.75">
      <c r="A49" s="31">
        <v>1006</v>
      </c>
      <c r="B49" s="25" t="s">
        <v>218</v>
      </c>
      <c r="C49" s="18">
        <v>12609.2</v>
      </c>
      <c r="D49" s="2"/>
      <c r="E49" s="18">
        <v>9388.6</v>
      </c>
      <c r="F49" s="2"/>
      <c r="G49" s="3">
        <f t="shared" si="0"/>
        <v>74.45833201154713</v>
      </c>
      <c r="K49" s="87"/>
      <c r="L49" s="78"/>
      <c r="M49" s="75"/>
      <c r="N49" s="69"/>
      <c r="O49" s="66"/>
      <c r="P49" s="69"/>
      <c r="Q49" s="66"/>
      <c r="R49" s="81"/>
    </row>
    <row r="50" spans="1:18" s="79" customFormat="1" ht="15.75">
      <c r="A50" s="30">
        <v>1100</v>
      </c>
      <c r="B50" s="10" t="s">
        <v>219</v>
      </c>
      <c r="C50" s="24">
        <f>SUM(C51:C51)</f>
        <v>19706.9</v>
      </c>
      <c r="D50" s="12"/>
      <c r="E50" s="24">
        <f>SUM(E51:E51)</f>
        <v>18439</v>
      </c>
      <c r="F50" s="12"/>
      <c r="G50" s="3">
        <f t="shared" si="0"/>
        <v>93.56621284930658</v>
      </c>
      <c r="K50" s="87"/>
      <c r="L50" s="78"/>
      <c r="M50" s="75"/>
      <c r="N50" s="69"/>
      <c r="O50" s="69"/>
      <c r="P50" s="69"/>
      <c r="Q50" s="66"/>
      <c r="R50" s="81"/>
    </row>
    <row r="51" spans="1:18" s="79" customFormat="1" ht="15.75">
      <c r="A51" s="31">
        <v>1101</v>
      </c>
      <c r="B51" s="25" t="s">
        <v>220</v>
      </c>
      <c r="C51" s="18">
        <v>19706.9</v>
      </c>
      <c r="D51" s="2"/>
      <c r="E51" s="18">
        <v>18439</v>
      </c>
      <c r="F51" s="2"/>
      <c r="G51" s="3">
        <f t="shared" si="0"/>
        <v>93.56621284930658</v>
      </c>
      <c r="K51" s="87"/>
      <c r="L51" s="78"/>
      <c r="M51" s="75"/>
      <c r="N51" s="69"/>
      <c r="O51" s="66"/>
      <c r="P51" s="69"/>
      <c r="Q51" s="66"/>
      <c r="R51" s="81"/>
    </row>
    <row r="52" spans="1:18" s="79" customFormat="1" ht="15.75">
      <c r="A52" s="30">
        <v>1200</v>
      </c>
      <c r="B52" s="10" t="s">
        <v>229</v>
      </c>
      <c r="C52" s="11">
        <f>SUM(C53+C54)</f>
        <v>4579.9</v>
      </c>
      <c r="D52" s="13"/>
      <c r="E52" s="11">
        <f>SUM(E53+E54)</f>
        <v>4579.9</v>
      </c>
      <c r="F52" s="12"/>
      <c r="G52" s="3">
        <f t="shared" si="0"/>
        <v>100</v>
      </c>
      <c r="K52" s="87"/>
      <c r="L52" s="78"/>
      <c r="M52" s="75"/>
      <c r="N52" s="69"/>
      <c r="O52" s="69"/>
      <c r="P52" s="69"/>
      <c r="Q52" s="66"/>
      <c r="R52" s="81"/>
    </row>
    <row r="53" spans="1:18" s="79" customFormat="1" ht="15.75">
      <c r="A53" s="31">
        <v>1201</v>
      </c>
      <c r="B53" s="25" t="s">
        <v>228</v>
      </c>
      <c r="C53" s="18">
        <v>1951</v>
      </c>
      <c r="D53" s="2"/>
      <c r="E53" s="18">
        <v>1951</v>
      </c>
      <c r="F53" s="2"/>
      <c r="G53" s="3">
        <f t="shared" si="0"/>
        <v>100</v>
      </c>
      <c r="K53" s="85"/>
      <c r="L53" s="58"/>
      <c r="M53" s="77"/>
      <c r="N53" s="60"/>
      <c r="O53" s="60"/>
      <c r="P53" s="60"/>
      <c r="Q53" s="66"/>
      <c r="R53" s="81"/>
    </row>
    <row r="54" spans="1:18" s="79" customFormat="1" ht="15.75">
      <c r="A54" s="31">
        <v>1202</v>
      </c>
      <c r="B54" s="25" t="s">
        <v>221</v>
      </c>
      <c r="C54" s="18">
        <v>2628.9</v>
      </c>
      <c r="D54" s="2"/>
      <c r="E54" s="18">
        <v>2628.9</v>
      </c>
      <c r="F54" s="2"/>
      <c r="G54" s="3">
        <f t="shared" si="0"/>
        <v>100</v>
      </c>
      <c r="K54" s="87"/>
      <c r="L54" s="78"/>
      <c r="M54" s="75"/>
      <c r="N54" s="69"/>
      <c r="O54" s="66"/>
      <c r="P54" s="69"/>
      <c r="Q54" s="66"/>
      <c r="R54" s="81"/>
    </row>
    <row r="55" spans="1:18" s="79" customFormat="1" ht="15.75">
      <c r="A55" s="30">
        <v>1300</v>
      </c>
      <c r="B55" s="10" t="s">
        <v>222</v>
      </c>
      <c r="C55" s="24">
        <f>SUM(C56)</f>
        <v>109.2</v>
      </c>
      <c r="D55" s="12"/>
      <c r="E55" s="11">
        <f>SUM(E56)</f>
        <v>105.53</v>
      </c>
      <c r="F55" s="12"/>
      <c r="G55" s="3">
        <f t="shared" si="0"/>
        <v>96.63919413919415</v>
      </c>
      <c r="K55" s="85"/>
      <c r="L55" s="58"/>
      <c r="M55" s="77"/>
      <c r="N55" s="60"/>
      <c r="O55" s="60"/>
      <c r="P55" s="60"/>
      <c r="Q55" s="66"/>
      <c r="R55" s="81"/>
    </row>
    <row r="56" spans="1:18" s="79" customFormat="1" ht="31.5">
      <c r="A56" s="31">
        <v>1301</v>
      </c>
      <c r="B56" s="25" t="s">
        <v>223</v>
      </c>
      <c r="C56" s="22">
        <v>109.2</v>
      </c>
      <c r="D56" s="2"/>
      <c r="E56" s="18">
        <v>105.53</v>
      </c>
      <c r="F56" s="12"/>
      <c r="G56" s="3">
        <f t="shared" si="0"/>
        <v>96.63919413919415</v>
      </c>
      <c r="K56" s="87"/>
      <c r="L56" s="78"/>
      <c r="M56" s="75"/>
      <c r="N56" s="69"/>
      <c r="O56" s="66"/>
      <c r="P56" s="69"/>
      <c r="Q56" s="66"/>
      <c r="R56" s="81"/>
    </row>
    <row r="57" spans="1:18" ht="15.75">
      <c r="A57" s="22"/>
      <c r="B57" s="88" t="s">
        <v>224</v>
      </c>
      <c r="C57" s="11">
        <f>SUM(C5+C14+C19+C26+C31+C35+C40+C43+C45+C50+C52+C55)</f>
        <v>1291303.4999999998</v>
      </c>
      <c r="D57" s="11">
        <f>SUM(D5+D14+D19+D26+D31+D35+D40+D43+D45+D50+D52+D55)</f>
        <v>0</v>
      </c>
      <c r="E57" s="11">
        <f>SUM(E5+E14+E19+E26+E31+E35+E40+E43+E45+E50+E52+E55)</f>
        <v>1204121.5399999998</v>
      </c>
      <c r="F57" s="24"/>
      <c r="G57" s="3">
        <f>E57/C57*100</f>
        <v>93.24853065139219</v>
      </c>
      <c r="K57" s="87"/>
      <c r="L57" s="78"/>
      <c r="M57" s="68"/>
      <c r="N57" s="69"/>
      <c r="O57" s="66"/>
      <c r="P57" s="69"/>
      <c r="Q57" s="66"/>
      <c r="R57" s="56"/>
    </row>
    <row r="58" spans="1:18" ht="15.75">
      <c r="A58" s="1"/>
      <c r="B58" s="1"/>
      <c r="C58" s="1"/>
      <c r="D58" s="1"/>
      <c r="E58" s="89"/>
      <c r="F58" s="1"/>
      <c r="G58" s="1"/>
      <c r="K58" s="85"/>
      <c r="L58" s="58"/>
      <c r="M58" s="77"/>
      <c r="N58" s="60"/>
      <c r="O58" s="60"/>
      <c r="P58" s="60"/>
      <c r="Q58" s="66"/>
      <c r="R58" s="56"/>
    </row>
    <row r="59" spans="1:18" ht="15.75">
      <c r="A59" s="1"/>
      <c r="B59" s="1"/>
      <c r="C59" s="1"/>
      <c r="D59" s="1"/>
      <c r="E59" s="89"/>
      <c r="F59" s="1"/>
      <c r="G59" s="1"/>
      <c r="K59" s="87"/>
      <c r="L59" s="78"/>
      <c r="M59" s="75"/>
      <c r="N59" s="69"/>
      <c r="O59" s="69"/>
      <c r="P59" s="60"/>
      <c r="Q59" s="66"/>
      <c r="R59" s="56"/>
    </row>
    <row r="60" spans="1:18" ht="15.75">
      <c r="A60" s="162" t="s">
        <v>0</v>
      </c>
      <c r="B60" s="162"/>
      <c r="C60" s="162"/>
      <c r="D60" s="162"/>
      <c r="E60" s="162"/>
      <c r="F60" s="162"/>
      <c r="G60" s="162"/>
      <c r="K60" s="75"/>
      <c r="L60" s="90"/>
      <c r="M60" s="59"/>
      <c r="N60" s="59"/>
      <c r="O60" s="59"/>
      <c r="P60" s="77"/>
      <c r="Q60" s="66"/>
      <c r="R60" s="56"/>
    </row>
    <row r="61" spans="11:18" ht="12.75">
      <c r="K61" s="92"/>
      <c r="L61" s="92"/>
      <c r="M61" s="92"/>
      <c r="N61" s="92"/>
      <c r="O61" s="92"/>
      <c r="P61" s="92"/>
      <c r="Q61" s="92"/>
      <c r="R61" s="56"/>
    </row>
    <row r="62" spans="1:18" ht="15" customHeight="1">
      <c r="A62" s="159" t="s">
        <v>1</v>
      </c>
      <c r="B62" s="159"/>
      <c r="C62" s="159"/>
      <c r="D62" s="159"/>
      <c r="E62" s="159"/>
      <c r="F62" s="159"/>
      <c r="G62" s="159"/>
      <c r="K62" s="92"/>
      <c r="L62" s="92"/>
      <c r="M62" s="92"/>
      <c r="N62" s="92"/>
      <c r="O62" s="92"/>
      <c r="P62" s="92"/>
      <c r="Q62" s="92"/>
      <c r="R62" s="56"/>
    </row>
    <row r="63" spans="1:18" ht="15.75">
      <c r="A63" s="159"/>
      <c r="B63" s="159"/>
      <c r="C63" s="159"/>
      <c r="D63" s="159"/>
      <c r="E63" s="159"/>
      <c r="F63" s="159"/>
      <c r="G63" s="159"/>
      <c r="K63" s="93"/>
      <c r="L63" s="93"/>
      <c r="M63" s="93"/>
      <c r="N63" s="93"/>
      <c r="O63" s="93"/>
      <c r="P63" s="93"/>
      <c r="Q63" s="93"/>
      <c r="R63" s="56"/>
    </row>
    <row r="64" spans="1:18" ht="12.75" customHeight="1">
      <c r="A64" s="159"/>
      <c r="B64" s="159"/>
      <c r="C64" s="159"/>
      <c r="D64" s="159"/>
      <c r="E64" s="159"/>
      <c r="F64" s="159"/>
      <c r="G64" s="159"/>
      <c r="K64" s="56"/>
      <c r="L64" s="56"/>
      <c r="M64" s="56"/>
      <c r="N64" s="56"/>
      <c r="O64" s="56"/>
      <c r="P64" s="56"/>
      <c r="Q64" s="56"/>
      <c r="R64" s="56"/>
    </row>
    <row r="65" spans="1:18" ht="18.75" customHeight="1">
      <c r="A65" s="159"/>
      <c r="B65" s="159"/>
      <c r="C65" s="159"/>
      <c r="D65" s="159"/>
      <c r="E65" s="159"/>
      <c r="F65" s="159"/>
      <c r="G65" s="159"/>
      <c r="K65" s="94"/>
      <c r="L65" s="94"/>
      <c r="M65" s="94"/>
      <c r="N65" s="94"/>
      <c r="O65" s="94"/>
      <c r="P65" s="94"/>
      <c r="Q65" s="94"/>
      <c r="R65" s="56"/>
    </row>
    <row r="66" spans="1:18" ht="12.75" customHeight="1" hidden="1">
      <c r="A66" s="159"/>
      <c r="B66" s="159"/>
      <c r="C66" s="159"/>
      <c r="D66" s="159"/>
      <c r="E66" s="159"/>
      <c r="F66" s="159"/>
      <c r="G66" s="159"/>
      <c r="K66" s="94"/>
      <c r="L66" s="94"/>
      <c r="M66" s="94"/>
      <c r="N66" s="94"/>
      <c r="O66" s="94"/>
      <c r="P66" s="94"/>
      <c r="Q66" s="94"/>
      <c r="R66" s="56"/>
    </row>
    <row r="67" spans="11:18" ht="12.75" customHeight="1">
      <c r="K67" s="94"/>
      <c r="L67" s="94"/>
      <c r="M67" s="94"/>
      <c r="N67" s="94"/>
      <c r="O67" s="94"/>
      <c r="P67" s="94"/>
      <c r="Q67" s="94"/>
      <c r="R67" s="56"/>
    </row>
    <row r="68" spans="11:18" ht="12.75" customHeight="1">
      <c r="K68" s="94"/>
      <c r="L68" s="94"/>
      <c r="M68" s="94"/>
      <c r="N68" s="94"/>
      <c r="O68" s="94"/>
      <c r="P68" s="94"/>
      <c r="Q68" s="94"/>
      <c r="R68" s="56"/>
    </row>
    <row r="69" spans="11:18" ht="12.75" customHeight="1">
      <c r="K69" s="94"/>
      <c r="L69" s="94"/>
      <c r="M69" s="94"/>
      <c r="N69" s="94"/>
      <c r="O69" s="94"/>
      <c r="P69" s="94"/>
      <c r="Q69" s="94"/>
      <c r="R69" s="56"/>
    </row>
    <row r="70" spans="11:18" ht="12.75">
      <c r="K70" s="56"/>
      <c r="L70" s="56"/>
      <c r="M70" s="56"/>
      <c r="N70" s="56"/>
      <c r="O70" s="56"/>
      <c r="P70" s="56"/>
      <c r="Q70" s="56"/>
      <c r="R70" s="56"/>
    </row>
  </sheetData>
  <sheetProtection/>
  <mergeCells count="5">
    <mergeCell ref="A62:G66"/>
    <mergeCell ref="A1:G1"/>
    <mergeCell ref="A2:G2"/>
    <mergeCell ref="E3:G3"/>
    <mergeCell ref="A60:G60"/>
  </mergeCells>
  <printOptions/>
  <pageMargins left="0.47" right="0.18" top="0.3" bottom="0.49" header="0.22" footer="0.5118110236220472"/>
  <pageSetup fitToHeight="2"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18" sqref="I18"/>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KuznetsovaTV</cp:lastModifiedBy>
  <cp:lastPrinted>2016-01-14T04:48:36Z</cp:lastPrinted>
  <dcterms:created xsi:type="dcterms:W3CDTF">1996-10-08T23:32:33Z</dcterms:created>
  <dcterms:modified xsi:type="dcterms:W3CDTF">2016-01-18T10:05:20Z</dcterms:modified>
  <cp:category/>
  <cp:version/>
  <cp:contentType/>
  <cp:contentStatus/>
</cp:coreProperties>
</file>