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01.01" sheetId="12" r:id="rId1"/>
  </sheets>
  <calcPr calcId="124519"/>
</workbook>
</file>

<file path=xl/calcChain.xml><?xml version="1.0" encoding="utf-8"?>
<calcChain xmlns="http://schemas.openxmlformats.org/spreadsheetml/2006/main">
  <c r="F76" i="12"/>
  <c r="D76"/>
  <c r="F66"/>
  <c r="C66"/>
  <c r="G70"/>
  <c r="E70"/>
  <c r="F121"/>
  <c r="C121"/>
  <c r="D121"/>
  <c r="F170"/>
  <c r="C170"/>
  <c r="D170"/>
  <c r="F127"/>
  <c r="D127"/>
  <c r="C127"/>
  <c r="G127"/>
  <c r="G180"/>
  <c r="H175"/>
  <c r="G175"/>
  <c r="E127" l="1"/>
  <c r="F92"/>
  <c r="D92"/>
  <c r="H94"/>
  <c r="G78"/>
  <c r="F96" l="1"/>
  <c r="D96"/>
  <c r="C96"/>
  <c r="H191"/>
  <c r="G191"/>
  <c r="H190"/>
  <c r="G190"/>
  <c r="H189"/>
  <c r="G189"/>
  <c r="F188"/>
  <c r="D188"/>
  <c r="C188"/>
  <c r="G187"/>
  <c r="G186"/>
  <c r="H185"/>
  <c r="G185"/>
  <c r="F184"/>
  <c r="D184"/>
  <c r="C184"/>
  <c r="C182" s="1"/>
  <c r="H183"/>
  <c r="G183"/>
  <c r="F182"/>
  <c r="D182"/>
  <c r="G181"/>
  <c r="G179"/>
  <c r="G178"/>
  <c r="G173"/>
  <c r="E173"/>
  <c r="H177"/>
  <c r="G177"/>
  <c r="E177"/>
  <c r="E170" s="1"/>
  <c r="H176"/>
  <c r="G176"/>
  <c r="H174"/>
  <c r="G174"/>
  <c r="H169"/>
  <c r="G169"/>
  <c r="E169"/>
  <c r="H168"/>
  <c r="G168"/>
  <c r="E168"/>
  <c r="F167"/>
  <c r="D167"/>
  <c r="C167"/>
  <c r="G165"/>
  <c r="E165"/>
  <c r="G164"/>
  <c r="E164"/>
  <c r="H163"/>
  <c r="G163"/>
  <c r="H162"/>
  <c r="G162"/>
  <c r="E162"/>
  <c r="H161"/>
  <c r="G161"/>
  <c r="E161"/>
  <c r="H160"/>
  <c r="G160"/>
  <c r="E160"/>
  <c r="G159"/>
  <c r="E159"/>
  <c r="F158"/>
  <c r="F154" s="1"/>
  <c r="D158"/>
  <c r="D154" s="1"/>
  <c r="C158"/>
  <c r="C154" s="1"/>
  <c r="H157"/>
  <c r="G157"/>
  <c r="E157"/>
  <c r="G156"/>
  <c r="E156"/>
  <c r="H155"/>
  <c r="G155"/>
  <c r="E155"/>
  <c r="H153"/>
  <c r="G153"/>
  <c r="E153"/>
  <c r="H152"/>
  <c r="G152"/>
  <c r="E152"/>
  <c r="G151"/>
  <c r="E151"/>
  <c r="G149"/>
  <c r="E149"/>
  <c r="H148"/>
  <c r="G148"/>
  <c r="H147"/>
  <c r="G147"/>
  <c r="E147"/>
  <c r="H146"/>
  <c r="G146"/>
  <c r="E146"/>
  <c r="G145"/>
  <c r="G144"/>
  <c r="E144"/>
  <c r="H143"/>
  <c r="G143"/>
  <c r="E143"/>
  <c r="H142"/>
  <c r="G142"/>
  <c r="E142"/>
  <c r="H141"/>
  <c r="G141"/>
  <c r="E141"/>
  <c r="G140"/>
  <c r="E140"/>
  <c r="G139"/>
  <c r="E139"/>
  <c r="H138"/>
  <c r="G138"/>
  <c r="E138"/>
  <c r="F137"/>
  <c r="D137"/>
  <c r="C137"/>
  <c r="G136"/>
  <c r="E136"/>
  <c r="G135"/>
  <c r="E135"/>
  <c r="H134"/>
  <c r="G134"/>
  <c r="E134"/>
  <c r="H133"/>
  <c r="G133"/>
  <c r="E133"/>
  <c r="H132"/>
  <c r="G132"/>
  <c r="E132"/>
  <c r="H131"/>
  <c r="G131"/>
  <c r="G130"/>
  <c r="E130"/>
  <c r="H129"/>
  <c r="G129"/>
  <c r="G128"/>
  <c r="E128"/>
  <c r="G125"/>
  <c r="E125"/>
  <c r="G124"/>
  <c r="E124"/>
  <c r="F123"/>
  <c r="D123"/>
  <c r="C123"/>
  <c r="H122"/>
  <c r="G122"/>
  <c r="E122"/>
  <c r="H120"/>
  <c r="G120"/>
  <c r="E120"/>
  <c r="F119"/>
  <c r="D119"/>
  <c r="C119"/>
  <c r="G116"/>
  <c r="G115"/>
  <c r="G114"/>
  <c r="G113"/>
  <c r="G112"/>
  <c r="C112"/>
  <c r="C111" s="1"/>
  <c r="F111"/>
  <c r="D111"/>
  <c r="G110"/>
  <c r="G109"/>
  <c r="H108"/>
  <c r="G108"/>
  <c r="H107"/>
  <c r="G107"/>
  <c r="H106"/>
  <c r="G106"/>
  <c r="E106"/>
  <c r="H105"/>
  <c r="G105"/>
  <c r="E105"/>
  <c r="H104"/>
  <c r="G104"/>
  <c r="E104"/>
  <c r="H103"/>
  <c r="G103"/>
  <c r="E103"/>
  <c r="H102"/>
  <c r="G102"/>
  <c r="E102"/>
  <c r="H101"/>
  <c r="G101"/>
  <c r="E101"/>
  <c r="G100"/>
  <c r="G99"/>
  <c r="G98"/>
  <c r="G97"/>
  <c r="H95"/>
  <c r="G95"/>
  <c r="E95"/>
  <c r="G94"/>
  <c r="H93"/>
  <c r="G93"/>
  <c r="E93"/>
  <c r="C92"/>
  <c r="G91"/>
  <c r="H90"/>
  <c r="G90"/>
  <c r="E90"/>
  <c r="H89"/>
  <c r="G89"/>
  <c r="E89"/>
  <c r="H88"/>
  <c r="G88"/>
  <c r="E88"/>
  <c r="H87"/>
  <c r="G87"/>
  <c r="E87"/>
  <c r="H86"/>
  <c r="G86"/>
  <c r="E86"/>
  <c r="H85"/>
  <c r="G85"/>
  <c r="E85"/>
  <c r="G84"/>
  <c r="F83"/>
  <c r="D83"/>
  <c r="C83"/>
  <c r="G82"/>
  <c r="H81"/>
  <c r="G81"/>
  <c r="E81"/>
  <c r="F80"/>
  <c r="D80"/>
  <c r="C80"/>
  <c r="H79"/>
  <c r="G79"/>
  <c r="E79"/>
  <c r="H78"/>
  <c r="E78"/>
  <c r="H77"/>
  <c r="G77"/>
  <c r="E77"/>
  <c r="H75"/>
  <c r="G75"/>
  <c r="E75"/>
  <c r="F74"/>
  <c r="D74"/>
  <c r="C74"/>
  <c r="H73"/>
  <c r="G73"/>
  <c r="E73"/>
  <c r="H72"/>
  <c r="G72"/>
  <c r="E72"/>
  <c r="F71"/>
  <c r="D71"/>
  <c r="C71"/>
  <c r="G69"/>
  <c r="E69"/>
  <c r="H68"/>
  <c r="G68"/>
  <c r="E68"/>
  <c r="F67"/>
  <c r="D67"/>
  <c r="C67"/>
  <c r="H65"/>
  <c r="G65"/>
  <c r="H64"/>
  <c r="G64"/>
  <c r="E64"/>
  <c r="F63"/>
  <c r="F61" s="1"/>
  <c r="D63"/>
  <c r="D61" s="1"/>
  <c r="C63"/>
  <c r="C61" s="1"/>
  <c r="H62"/>
  <c r="G62"/>
  <c r="E62"/>
  <c r="H60"/>
  <c r="G60"/>
  <c r="E60"/>
  <c r="F59"/>
  <c r="F58" s="1"/>
  <c r="D59"/>
  <c r="C59"/>
  <c r="C58" s="1"/>
  <c r="H56"/>
  <c r="G56"/>
  <c r="E56"/>
  <c r="H55"/>
  <c r="G55"/>
  <c r="E55"/>
  <c r="H54"/>
  <c r="G54"/>
  <c r="H53"/>
  <c r="G53"/>
  <c r="E53"/>
  <c r="F52"/>
  <c r="D52"/>
  <c r="C52"/>
  <c r="H50"/>
  <c r="G50"/>
  <c r="E50"/>
  <c r="H49"/>
  <c r="G49"/>
  <c r="E49"/>
  <c r="H48"/>
  <c r="G48"/>
  <c r="E48"/>
  <c r="H47"/>
  <c r="G47"/>
  <c r="E47"/>
  <c r="F46"/>
  <c r="D46"/>
  <c r="C46"/>
  <c r="H45"/>
  <c r="G45"/>
  <c r="E45"/>
  <c r="H44"/>
  <c r="G44"/>
  <c r="E44"/>
  <c r="F43"/>
  <c r="D43"/>
  <c r="C43"/>
  <c r="H40"/>
  <c r="G40"/>
  <c r="F39"/>
  <c r="D39"/>
  <c r="C39"/>
  <c r="H38"/>
  <c r="G38"/>
  <c r="E38"/>
  <c r="H37"/>
  <c r="G37"/>
  <c r="E37"/>
  <c r="F36"/>
  <c r="D36"/>
  <c r="C36"/>
  <c r="H35"/>
  <c r="G35"/>
  <c r="E35"/>
  <c r="H34"/>
  <c r="G34"/>
  <c r="E34"/>
  <c r="F33"/>
  <c r="D33"/>
  <c r="C33"/>
  <c r="H32"/>
  <c r="G32"/>
  <c r="E32"/>
  <c r="F31"/>
  <c r="D31"/>
  <c r="C31"/>
  <c r="H29"/>
  <c r="G29"/>
  <c r="E29"/>
  <c r="F28"/>
  <c r="D28"/>
  <c r="C28"/>
  <c r="H27"/>
  <c r="G27"/>
  <c r="E27"/>
  <c r="F26"/>
  <c r="D26"/>
  <c r="C26"/>
  <c r="H25"/>
  <c r="G25"/>
  <c r="H24"/>
  <c r="G24"/>
  <c r="E24"/>
  <c r="F23"/>
  <c r="D23"/>
  <c r="C23"/>
  <c r="G22"/>
  <c r="E22"/>
  <c r="G21"/>
  <c r="E21"/>
  <c r="G20"/>
  <c r="G19"/>
  <c r="E19"/>
  <c r="F18"/>
  <c r="D18"/>
  <c r="C18"/>
  <c r="H16"/>
  <c r="G16"/>
  <c r="E16"/>
  <c r="H15"/>
  <c r="G15"/>
  <c r="E15"/>
  <c r="H14"/>
  <c r="G14"/>
  <c r="E14"/>
  <c r="H13"/>
  <c r="G13"/>
  <c r="E13"/>
  <c r="F12"/>
  <c r="F11" s="1"/>
  <c r="D12"/>
  <c r="D11" s="1"/>
  <c r="C12"/>
  <c r="C11" s="1"/>
  <c r="H10"/>
  <c r="G10"/>
  <c r="E10"/>
  <c r="H9"/>
  <c r="G9"/>
  <c r="E9"/>
  <c r="H8"/>
  <c r="G8"/>
  <c r="E8"/>
  <c r="H7"/>
  <c r="G7"/>
  <c r="E7"/>
  <c r="F6"/>
  <c r="F5" s="1"/>
  <c r="D6"/>
  <c r="D5" s="1"/>
  <c r="C6"/>
  <c r="C5" s="1"/>
  <c r="D66" l="1"/>
  <c r="F118"/>
  <c r="F117" s="1"/>
  <c r="C76"/>
  <c r="E96"/>
  <c r="G31"/>
  <c r="G92"/>
  <c r="E61"/>
  <c r="G184"/>
  <c r="E31"/>
  <c r="G33"/>
  <c r="H167"/>
  <c r="G52"/>
  <c r="G188"/>
  <c r="C42"/>
  <c r="C41" s="1"/>
  <c r="H83"/>
  <c r="E137"/>
  <c r="F42"/>
  <c r="F41" s="1"/>
  <c r="E158"/>
  <c r="D17"/>
  <c r="G43"/>
  <c r="G63"/>
  <c r="G111"/>
  <c r="H46"/>
  <c r="G23"/>
  <c r="H26"/>
  <c r="C57"/>
  <c r="E63"/>
  <c r="E83"/>
  <c r="F51"/>
  <c r="E167"/>
  <c r="G182"/>
  <c r="G28"/>
  <c r="G18"/>
  <c r="G26"/>
  <c r="H39"/>
  <c r="E43"/>
  <c r="G59"/>
  <c r="G71"/>
  <c r="F17"/>
  <c r="H31"/>
  <c r="F30"/>
  <c r="G36"/>
  <c r="H43"/>
  <c r="E46"/>
  <c r="E52"/>
  <c r="G67"/>
  <c r="E92"/>
  <c r="G119"/>
  <c r="H170"/>
  <c r="H188"/>
  <c r="F57"/>
  <c r="H137"/>
  <c r="H11"/>
  <c r="E26"/>
  <c r="G46"/>
  <c r="G74"/>
  <c r="G80"/>
  <c r="E123"/>
  <c r="G137"/>
  <c r="H184"/>
  <c r="G6"/>
  <c r="G12"/>
  <c r="H52"/>
  <c r="H63"/>
  <c r="G83"/>
  <c r="H92"/>
  <c r="G158"/>
  <c r="H182"/>
  <c r="C51"/>
  <c r="C17"/>
  <c r="E5"/>
  <c r="E11"/>
  <c r="G39"/>
  <c r="D58"/>
  <c r="H61"/>
  <c r="H96"/>
  <c r="G5"/>
  <c r="E6"/>
  <c r="G11"/>
  <c r="E12"/>
  <c r="E18"/>
  <c r="E23"/>
  <c r="E28"/>
  <c r="D30"/>
  <c r="E33"/>
  <c r="E36"/>
  <c r="D42"/>
  <c r="D51"/>
  <c r="E59"/>
  <c r="G61"/>
  <c r="E67"/>
  <c r="E71"/>
  <c r="E74"/>
  <c r="E80"/>
  <c r="G96"/>
  <c r="E119"/>
  <c r="G123"/>
  <c r="G167"/>
  <c r="G170"/>
  <c r="H12"/>
  <c r="H23"/>
  <c r="C30"/>
  <c r="H36"/>
  <c r="H67"/>
  <c r="H71"/>
  <c r="H74"/>
  <c r="H80"/>
  <c r="H119"/>
  <c r="H154"/>
  <c r="H5"/>
  <c r="H6"/>
  <c r="H28"/>
  <c r="H33"/>
  <c r="H59"/>
  <c r="H158"/>
  <c r="E154" l="1"/>
  <c r="G154"/>
  <c r="C118"/>
  <c r="C117" s="1"/>
  <c r="G17"/>
  <c r="H17"/>
  <c r="F4"/>
  <c r="F192" s="1"/>
  <c r="C4"/>
  <c r="E17"/>
  <c r="G51"/>
  <c r="H51"/>
  <c r="E51"/>
  <c r="G30"/>
  <c r="H30"/>
  <c r="E30"/>
  <c r="E58"/>
  <c r="D57"/>
  <c r="G58"/>
  <c r="H58"/>
  <c r="G121"/>
  <c r="H121"/>
  <c r="E121"/>
  <c r="D118"/>
  <c r="G76"/>
  <c r="H76"/>
  <c r="E76"/>
  <c r="E66"/>
  <c r="G66"/>
  <c r="H66"/>
  <c r="D41"/>
  <c r="G42"/>
  <c r="H42"/>
  <c r="E42"/>
  <c r="C192" l="1"/>
  <c r="D4"/>
  <c r="G4" s="1"/>
  <c r="E118"/>
  <c r="D117"/>
  <c r="G118"/>
  <c r="H118"/>
  <c r="H41"/>
  <c r="E41"/>
  <c r="G41"/>
  <c r="G57"/>
  <c r="H57"/>
  <c r="E57"/>
  <c r="H4" l="1"/>
  <c r="E4"/>
  <c r="G117"/>
  <c r="H117"/>
  <c r="E117"/>
  <c r="D192"/>
  <c r="E192" l="1"/>
  <c r="G192"/>
  <c r="H192"/>
</calcChain>
</file>

<file path=xl/sharedStrings.xml><?xml version="1.0" encoding="utf-8"?>
<sst xmlns="http://schemas.openxmlformats.org/spreadsheetml/2006/main" count="370" uniqueCount="325">
  <si>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</si>
  <si>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</si>
  <si>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</si>
  <si>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Рост, снижение (+, -) в тыс. руб.</t>
  </si>
  <si>
    <t xml:space="preserve">Рост, снижение в процентах 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</si>
  <si>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</si>
  <si>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</si>
  <si>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</si>
  <si>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</si>
  <si>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</si>
  <si>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</si>
  <si>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</si>
  <si>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</si>
  <si>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</si>
  <si>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</si>
  <si>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</si>
  <si>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</si>
  <si>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</si>
  <si>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</si>
  <si>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</si>
  <si>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</si>
  <si>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</si>
  <si>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</si>
  <si>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</si>
  <si>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</si>
  <si>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</si>
  <si>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</si>
  <si>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</si>
  <si>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</si>
  <si>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</si>
  <si>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</si>
  <si>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</si>
  <si>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</si>
  <si>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182  1  05  02000  02  0000  110</t>
  </si>
  <si>
    <t>Единый налог на вмененный доход для отдельных видов деятельности</t>
  </si>
  <si>
    <t>182  1  05  02010  02  0000  110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</si>
  <si>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</si>
  <si>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</si>
  <si>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</si>
  <si>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</si>
  <si>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</si>
  <si>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</si>
  <si>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</si>
  <si>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</si>
  <si>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</si>
  <si>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</si>
  <si>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</si>
  <si>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</si>
  <si>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</si>
  <si>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</si>
  <si>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</si>
  <si>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</si>
  <si>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</si>
  <si>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</si>
  <si>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</si>
  <si>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</si>
  <si>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</si>
  <si>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902  1  08  07150  01  0000  110</t>
  </si>
  <si>
    <t>Государственная пошлина за выдачу разрешения на установку рекламной конструкции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</si>
  <si>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</si>
  <si>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</si>
  <si>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</si>
  <si>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</si>
  <si>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</si>
  <si>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</si>
  <si>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</si>
  <si>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</si>
  <si>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</si>
  <si>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</si>
  <si>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902  1  11  05012  04  0001  120</t>
  </si>
  <si>
    <t>902  1  11  05012  04  0002  120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</si>
  <si>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</si>
  <si>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</si>
  <si>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</si>
  <si>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</si>
  <si>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</si>
  <si>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</si>
  <si>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</si>
  <si>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</si>
  <si>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</si>
  <si>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</si>
  <si>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</si>
  <si>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</si>
  <si>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</si>
  <si>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</si>
  <si>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</si>
  <si>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</si>
  <si>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</si>
  <si>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</si>
  <si>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</si>
  <si>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</si>
  <si>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</si>
  <si>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</si>
  <si>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Прочие доходы от оказания платных услуг (работ)</t>
  </si>
  <si>
    <t>901  1  13  01994  04  0004  130</t>
  </si>
  <si>
    <t>00  1  13  02000  00  0000  130</t>
  </si>
  <si>
    <t xml:space="preserve">Доходы от компенсации затрат государства </t>
  </si>
  <si>
    <t>901  1  13  02064  04  0000  130</t>
  </si>
  <si>
    <t>Доходы, поступающие в порядке возмещения расходов, понесенных в связи с эксплуатацией имущества городских округов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</si>
  <si>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</si>
  <si>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</si>
  <si>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906  1  13  02994  04  0001  130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</si>
  <si>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</si>
  <si>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</si>
  <si>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</si>
  <si>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</si>
  <si>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</si>
  <si>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</si>
  <si>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902  1  14  02043  04  0001  410</t>
  </si>
  <si>
    <t>902  1  14  02043  04  0002  410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</si>
  <si>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</si>
  <si>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</si>
  <si>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</si>
  <si>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</si>
  <si>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</si>
  <si>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</si>
  <si>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</si>
  <si>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</si>
  <si>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</si>
  <si>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</si>
  <si>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</si>
  <si>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00  1  16  08000  00  0000  140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</si>
  <si>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</si>
  <si>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</si>
  <si>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141  1  16  25050  01  6000  140</t>
  </si>
  <si>
    <t>Денежные взыскания (штрафы) за нарушение земельного законодательства</t>
  </si>
  <si>
    <t>321  1  16  25060  01  6000  140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</si>
  <si>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</si>
  <si>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</si>
  <si>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188  1  16  30030  01  6000  140</t>
  </si>
  <si>
    <t>Прочие денежные взыскания (штрафы) за правонарушения в области дорожного движения</t>
  </si>
  <si>
    <t>076  1  16  35020  04 6000  140</t>
  </si>
  <si>
    <t>Cуммы по искам о возмещении вреда, причиненного окружающей среде, подлежащие зачислению в бюджеты городских округов</t>
  </si>
  <si>
    <t>000  1  16 4 3000  01  6000  140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</si>
  <si>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</si>
  <si>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</si>
  <si>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</si>
  <si>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</si>
  <si>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</si>
  <si>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</si>
  <si>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</si>
  <si>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</si>
  <si>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106  1  16  90040  04  6000  140</t>
  </si>
  <si>
    <t>141  1  16  90040  04  6000  140</t>
  </si>
  <si>
    <t>182  1  16  90040  04  6000  140</t>
  </si>
  <si>
    <t>188  1  16  90040  04  6000  140</t>
  </si>
  <si>
    <t>192  1  16  90040  04  6000  140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</si>
  <si>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</si>
  <si>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</si>
  <si>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</si>
  <si>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</si>
  <si>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</si>
  <si>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</si>
  <si>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</si>
  <si>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</si>
  <si>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</si>
  <si>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</si>
  <si>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</si>
  <si>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</si>
  <si>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</si>
  <si>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</si>
  <si>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</si>
  <si>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</si>
  <si>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000  2  02  02999  04  0000  151</t>
  </si>
  <si>
    <t>ПРОЧИЕ субсидии бюджетам городских округов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</si>
  <si>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</si>
  <si>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</si>
  <si>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</si>
  <si>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</si>
  <si>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</si>
  <si>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</si>
  <si>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</si>
  <si>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Субвенции бюджетам городских округов  на оплату  жилищно-коммунальных услуг отдельным категориям граждан</t>
  </si>
  <si>
    <t>901 2  02  03022  04  0000  151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</si>
  <si>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</si>
  <si>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901  2  02  03024  04  0000  151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</si>
  <si>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</si>
  <si>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</si>
  <si>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</si>
  <si>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</si>
  <si>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</si>
  <si>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</si>
  <si>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000  2  02  03999  04  0000  151</t>
  </si>
  <si>
    <t>Прочие субвенции бюджетам городских округов</t>
  </si>
  <si>
    <t>906  2  02  03999  04  0000  151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</si>
  <si>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</si>
  <si>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Субвенции на обеспечение государственных гарантий прав граждан на получение дошкольного образования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</si>
  <si>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</si>
  <si>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</si>
  <si>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901  2  18  04010  04  0000  180</t>
  </si>
  <si>
    <t>Доходы бюджетов городских округов от возврата бюджетными учреждениями остатков субсидий прошлых лет</t>
  </si>
  <si>
    <t>906  2  18  04010  04  0000  180</t>
  </si>
  <si>
    <t>000  2  19  04000  04  0000  151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</si>
  <si>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</si>
  <si>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901  2  19  04000  04  0000  151</t>
  </si>
  <si>
    <t>906  2  19  04000  04  0000  151</t>
  </si>
  <si>
    <t xml:space="preserve"> </t>
  </si>
  <si>
    <t>908  2  19  04000  04  0000  151</t>
  </si>
  <si>
    <t>ИТОГО ДОХОДОВ</t>
  </si>
  <si>
    <t>182  1  06  06032  04  0000  110</t>
  </si>
  <si>
    <t>Земельный налог с организаций, обладающих земельным участком, расположенным в границах городских округов</t>
  </si>
  <si>
    <t>182  1  06  06042  04  0000  110</t>
  </si>
  <si>
    <t>Земельный налог с физических лиц, обладающих земельным участком, расположенным в границах городских округов</t>
  </si>
  <si>
    <t>902  1  14  02043  04  0000  410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</si>
  <si>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</si>
  <si>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</si>
  <si>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</si>
  <si>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</si>
  <si>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</si>
  <si>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на организацию отдыха детей в каникулярное время</t>
  </si>
  <si>
    <t>901  2  02  02088  04  0002  151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</si>
  <si>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</si>
  <si>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901  2  02  02089  04  0002  151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</si>
  <si>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</si>
  <si>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901  2  02  02999  04  0000  151</t>
  </si>
  <si>
    <t>Субсидии на организацию и осуществление мероприятий по работе с молодежью в 2015 году, предоставление которых предусмотрено государственной программой Свердловской области «Развитие физической культуры, спорта и молодежной политики в Свердловской области до 2020 года"</t>
  </si>
  <si>
    <t xml:space="preserve">Субсидии на разработку документации по планировке территории, представление которых предусмотрено государственной программой Свердловской области «Реализация основных направлений государственной политики в строительном комплексе до 2020 года» </t>
  </si>
  <si>
    <t>Субсидии на подготовку молодых граждан к военной службе в 2015 году, предоставление которых предусмотрено государственной программой Свердловской области «Развитие физической культуры, спорта и молодежной политики в Свердловской области до 2020 года"</t>
  </si>
  <si>
    <t>000  2  02  04000  00 0000  151</t>
  </si>
  <si>
    <t>ИНЫЕ МЕЖБЮДЖЕТНЫЕ ТРАНСФЕРТЫ</t>
  </si>
  <si>
    <t>901  2  02  04999  04  0000  151</t>
  </si>
  <si>
    <t>902  1  14  02042  04  0000  440</t>
  </si>
  <si>
    <t>901  2  02  04081  04  0000  151</t>
  </si>
  <si>
    <t>908  1  17  01040  04  0000  180</t>
  </si>
  <si>
    <t>901  1  13  02994  04  0001  130</t>
  </si>
  <si>
    <t>902  1  14  02042  04  0000  410</t>
  </si>
  <si>
    <t>000  2  07  04000  04  0000  180</t>
  </si>
  <si>
    <t>Прочие безвозмездные поступления в бюджеты городских округов</t>
  </si>
  <si>
    <t>901  2  02  02077  04  0000  151</t>
  </si>
  <si>
    <t>Субсидии из областного бюджета на реконструкцию стадиона при МКОУ ДОД "ДЮСШ" п. Цементный</t>
  </si>
  <si>
    <t>Субсидии на организацию мероприятий по охране окружающей среды и природопользованию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</si>
  <si>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</si>
  <si>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106  1  16  25050  01  6000  140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</si>
  <si>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</si>
  <si>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</si>
  <si>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906  2  02  04999  04  0000  151</t>
  </si>
  <si>
    <t>908  2  02  04999  04  0000  151</t>
  </si>
  <si>
    <t>901  2  07  04050  04  0000  180</t>
  </si>
  <si>
    <t>017  1  16  90040  04  0000  140</t>
  </si>
  <si>
    <t>Межбюджетные трансферты, из резервного фонда Правительства Свердловской области на приобретение информационных стендов для общеобразовательной школы поселка Цементный</t>
  </si>
  <si>
    <t>Cубсидии на улучшение жилищных условий граждан, предоставление которых предусмотрено государственной программой Свердловской области «Развитие жилищно - коммунального хозяйства и повышение энергетической эффективности в Свердловской области до 2020 года" (на переселение граждан из жилых помещений, признанных непригодными для проживания)</t>
  </si>
  <si>
    <t xml:space="preserve">Cубсидии, предоставление которых предусмотрено государственной программой Свердловской области «Развитие транспорта, дорожного хозяйства, связи и информационных технологий Свердловской области до 2020 года" </t>
  </si>
  <si>
    <t>Межбюджетные трансферты, из резервного фонда Правительства Свердловской области на приобретение смотровых витрин для общеобразовательной школы поселка Цементный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</si>
  <si>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</si>
  <si>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</si>
  <si>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919  1  17  01040  04  0000  180</t>
  </si>
  <si>
    <t>005  1  16  90040  04  0000  140</t>
  </si>
  <si>
    <t>Иные межбюджетные трансферты, предоставление которых предусмотрено государственной программой Свердловской области "Развитие транспорта, дорожного хозяйства, связи и информационных технологий Свердловской области до 2022 года", между муниципальными образованиями, расположенными на территории Свердловской области, в 2015 году на строительство, реконструкцию, капитальный ремонт, ремонт автомобильных дорог общего пользования местного значения в рамках подпрограммы "Развитие и обеспечение сохранности сети автомобильных дорог на территории Свердловской области"</t>
  </si>
  <si>
    <t>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животных, их лечению, защите населения от болезней, общих для человека и животных, в части регулирования численности безнадзорных собак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</si>
  <si>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</si>
  <si>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</si>
  <si>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на проведение мероприятий по формированию в Свердловской области общеобразовательных организаций, в которых созданы условия для инклюзивного образования детей инвалидов в 2015 году (областные)</t>
  </si>
  <si>
    <t>318  1  16  90040  04  6000  140</t>
  </si>
  <si>
    <t xml:space="preserve"> Налог, взимаемый в связи с применением упрощенной системы налогообложения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</si>
  <si>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</si>
  <si>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</si>
  <si>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</si>
  <si>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</si>
  <si>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182  1  05  01  021  01  0000  110</t>
  </si>
  <si>
    <t>182  1  05  01  050  01  0000  110</t>
  </si>
  <si>
    <t>182  1  05  01 000  00  0000  110</t>
  </si>
  <si>
    <t>908  2  18  04020  04  0000  180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</si>
  <si>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</si>
  <si>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901 2  02  03121  04  0000  151</t>
  </si>
  <si>
    <t>Субвенции бюджетам городских округов  на проведение Всероссийской сельскохозяйственной переписи в 2016 году</t>
  </si>
  <si>
    <t>Субвенции бюджетам городских округов  на составление (изменение) списков кандидатов в присяжные заседатели федеральных судов общей юрисдикции в Российской Федерации</t>
  </si>
  <si>
    <t>901  2  02  03007  04  0000  151</t>
  </si>
  <si>
    <t>027  1  16  90040  04  0000  140</t>
  </si>
  <si>
    <t>Сумма бюджетных назначений на 2016 год (в тыс.руб.)</t>
  </si>
  <si>
    <t>901 2 02 02009 04 0000 151</t>
  </si>
  <si>
    <t>182  1  05  01  012  01  3000  110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</si>
  <si>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 года)</t>
  </si>
  <si>
    <t>901  2  02  02216  04  0000  151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</si>
  <si>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</si>
  <si>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901  2  02  02051  04  0000  151 </t>
  </si>
  <si>
    <t>Субсидии бюджетам городских округов на реализацию федеральных целевых программ</t>
  </si>
  <si>
    <t>Субсидии на капитальный ремонт, приведение в соответсвии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</si>
  <si>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Субсидии на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школ олимпийского резерва </t>
  </si>
  <si>
    <t>Субсидии на предоставление социальных выплат молодым семьям на приобретение (строительство) жилья</t>
  </si>
  <si>
    <t>Субсидии из областного бюджета местным бюджтам на реализацию проектов капитального строительства муниципального значения по развитию газификации населенных пунктов городского типа</t>
  </si>
  <si>
    <t>906  2  02  02215  04  0000  151</t>
  </si>
  <si>
    <t>Субсидии на предоставление региональных социальных выплат молодым семьям на улучшение жилищных условий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</si>
  <si>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</si>
  <si>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из областного бюджета местным бюджетам на развитие спортивной инфраструктуры муниципальных общеобразовательных организаций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</si>
  <si>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</si>
  <si>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321  1  16  43000  01  6000  140</t>
  </si>
  <si>
    <t>188  1  16  43000  01  6000  140</t>
  </si>
  <si>
    <t>Межбюджетные трансферты, из резервного фонда Правительства Свердловской области на приобретение электрического фортепиано для МАДОУ детского сада № 36 "Радуга"</t>
  </si>
  <si>
    <t>160  1  16  08010  01  6000  140</t>
  </si>
  <si>
    <t>Межбюджетные трансферты, передаваемые бюджетам городских округов на финансовое обеспечение мероприятий повременному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</si>
  <si>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498  1  16  41000  01  6000  140</t>
  </si>
  <si>
    <t>Денежные взыскания (штрафы) за нарушение законодательства Российской Федерации об электроэнергетике</t>
  </si>
  <si>
    <t>Субсидии из областного бюджета на реализацию мероприятий по переселению граждан из жилых помещений признанных непригодными для проживания</t>
  </si>
  <si>
    <t>Субсидии из областного бюджета местным бюджетам муниципальных образований, расположенных на территории Свердловской области, предусмотренных государственной программой Свердловской области "Развитие агропромышленного комплекса и потребительского рынка Свердловской области до 2020 года"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собственность, в 2016 году</t>
  </si>
  <si>
    <t>908  2  02  04053  04  0000  151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</si>
  <si>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</si>
  <si>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908  2  02  04025  04  0000  151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</si>
  <si>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</si>
  <si>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906  2  02  02284  04  0000  151</t>
  </si>
  <si>
    <t>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</t>
  </si>
  <si>
    <t>045  1  16  90040  04  0000  140</t>
  </si>
  <si>
    <t>177  1  16  90040  04  7000  140</t>
  </si>
  <si>
    <t>Иные межбюджетные трансферты из резервного фонда Правительства Свердловской области на капитальный ремонт тепловых сетей (магистральная сеть от котельной "Романовская") в городе Невьянске и замену тепловой сети и сети горячего водоснабжения от котельной к жилым домам в пос. Вересковый</t>
  </si>
  <si>
    <t>Субсидии на проведение мероприйтий по формированию в Свердловской области общеобразовательных организаций, в которых созданы условия для инклюзивного образования детей инвалидов в 2015 году (федеральные)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</si>
  <si>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</si>
  <si>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</si>
  <si>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</si>
  <si>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</si>
  <si>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</si>
  <si>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</si>
  <si>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Прочие доходы от компенсации затрат бюджетов городских округов (возврат дебиторской задолженности прошлых лет)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</si>
  <si>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</si>
  <si>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</si>
  <si>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>908  2  02  04041  04  0000  151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</si>
  <si>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оцифровок</t>
  </si>
  <si>
    <t>Исполнение бюджета Невьянского городского округа по состоянию на 01.01.2017 г.</t>
  </si>
  <si>
    <t>Сумма фактического поступления на 01.01.2017 г. (в тыс.руб.)</t>
  </si>
  <si>
    <t>Поступило на 01.01.2016 г. (в тыс.руб.)</t>
  </si>
  <si>
    <t>Межбюджетные трансферты, из резервного фонда Правительства Свердловской области на замену оконных блоков детского сада № 39</t>
  </si>
  <si>
    <t>901  2  02  03143  04  0000  151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</si>
  <si>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</si>
  <si>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000  2  02  02077  04  0000  151</t>
  </si>
  <si>
    <t>Субсидии  бюджетам городских округов на софинансирование капитальных вложений в объекты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</si>
  <si>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</si>
  <si>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Федерации";</t>
  </si>
</sst>
</file>

<file path=xl/styles.xml><?xml version="1.0" encoding="utf-8"?>
<styleSheet xmlns="http://schemas.openxmlformats.org/spreadsheetml/2006/main">
  <numFmts count="3">
    <numFmt numFmtId="165" formatCode="0.0"/>
    <numFmt numFmtId="166" formatCode="0.000"/>
    <numFmt numFmtId="169" formatCode="#,##0.000"/>
  </numFmts>
  <fonts count="4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 Cyr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u/>
      <sz val="10"/>
      <color rgb="FF000000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Cambria"/>
      <family val="2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0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0"/>
      <color rgb="FF000000"/>
      <name val="Arial"/>
      <family val="2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2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9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26" fillId="0" borderId="0">
      <alignment horizontal="center" vertical="center" wrapText="1" shrinkToFit="1"/>
    </xf>
    <xf numFmtId="0" fontId="27" fillId="0" borderId="0"/>
    <xf numFmtId="0" fontId="27" fillId="0" borderId="0">
      <alignment horizontal="left"/>
    </xf>
    <xf numFmtId="0" fontId="27" fillId="0" borderId="13">
      <alignment horizontal="right"/>
    </xf>
    <xf numFmtId="0" fontId="27" fillId="0" borderId="0">
      <alignment horizontal="left" vertical="top"/>
    </xf>
    <xf numFmtId="0" fontId="27" fillId="0" borderId="14"/>
    <xf numFmtId="49" fontId="27" fillId="0" borderId="15">
      <alignment horizontal="center"/>
    </xf>
    <xf numFmtId="0" fontId="26" fillId="0" borderId="0">
      <alignment horizontal="left" vertical="center" wrapText="1"/>
    </xf>
    <xf numFmtId="0" fontId="28" fillId="0" borderId="0">
      <alignment horizontal="center" vertical="center" shrinkToFit="1"/>
    </xf>
    <xf numFmtId="0" fontId="26" fillId="0" borderId="0">
      <alignment horizontal="center" vertical="center" shrinkToFit="1"/>
    </xf>
    <xf numFmtId="0" fontId="27" fillId="0" borderId="16">
      <alignment horizontal="center" vertical="center" wrapText="1"/>
    </xf>
    <xf numFmtId="0" fontId="27" fillId="35" borderId="16">
      <alignment vertical="top" wrapText="1"/>
    </xf>
    <xf numFmtId="0" fontId="27" fillId="35" borderId="17">
      <alignment wrapText="1"/>
    </xf>
    <xf numFmtId="49" fontId="27" fillId="35" borderId="18">
      <alignment horizontal="left" vertical="top" shrinkToFit="1"/>
    </xf>
    <xf numFmtId="4" fontId="27" fillId="35" borderId="16">
      <alignment horizontal="right" vertical="top" shrinkToFit="1"/>
    </xf>
    <xf numFmtId="0" fontId="27" fillId="0" borderId="16">
      <alignment vertical="top" wrapText="1"/>
    </xf>
    <xf numFmtId="49" fontId="27" fillId="0" borderId="16">
      <alignment horizontal="left" vertical="top" shrinkToFit="1"/>
    </xf>
    <xf numFmtId="4" fontId="27" fillId="0" borderId="16">
      <alignment horizontal="right" vertical="top" shrinkToFit="1"/>
    </xf>
    <xf numFmtId="0" fontId="27" fillId="0" borderId="16"/>
    <xf numFmtId="0" fontId="27" fillId="36" borderId="16">
      <alignment horizontal="left" vertical="center" shrinkToFit="1"/>
    </xf>
    <xf numFmtId="4" fontId="27" fillId="36" borderId="16">
      <alignment horizontal="right" vertical="center" shrinkToFit="1"/>
    </xf>
    <xf numFmtId="0" fontId="26" fillId="0" borderId="0">
      <alignment wrapText="1"/>
    </xf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37" borderId="0"/>
    <xf numFmtId="0" fontId="26" fillId="37" borderId="19"/>
    <xf numFmtId="0" fontId="26" fillId="37" borderId="20"/>
    <xf numFmtId="0" fontId="27" fillId="38" borderId="16">
      <alignment vertical="top" wrapText="1"/>
    </xf>
    <xf numFmtId="49" fontId="27" fillId="38" borderId="16">
      <alignment horizontal="left" vertical="top" shrinkToFit="1"/>
    </xf>
    <xf numFmtId="4" fontId="27" fillId="38" borderId="16">
      <alignment horizontal="right" vertical="top" shrinkToFit="1"/>
    </xf>
    <xf numFmtId="0" fontId="26" fillId="37" borderId="21"/>
    <xf numFmtId="0" fontId="26" fillId="0" borderId="13"/>
    <xf numFmtId="49" fontId="26" fillId="0" borderId="22">
      <alignment horizontal="center" vertical="center" wrapText="1" shrinkToFit="1"/>
    </xf>
    <xf numFmtId="0" fontId="26" fillId="0" borderId="23"/>
    <xf numFmtId="4" fontId="27" fillId="36" borderId="16">
      <alignment horizontal="right" vertical="top" shrinkToFit="1"/>
    </xf>
    <xf numFmtId="0" fontId="26" fillId="0" borderId="0"/>
    <xf numFmtId="0" fontId="26" fillId="0" borderId="21"/>
    <xf numFmtId="0" fontId="26" fillId="0" borderId="0">
      <alignment horizontal="left" vertical="top" wrapText="1"/>
    </xf>
    <xf numFmtId="49" fontId="28" fillId="0" borderId="16">
      <alignment vertical="top" wrapText="1"/>
    </xf>
    <xf numFmtId="49" fontId="26" fillId="35" borderId="17">
      <alignment horizontal="center" vertical="top" shrinkToFit="1"/>
    </xf>
    <xf numFmtId="49" fontId="26" fillId="0" borderId="20">
      <alignment horizontal="center" vertical="top" shrinkToFit="1"/>
    </xf>
    <xf numFmtId="49" fontId="26" fillId="0" borderId="18">
      <alignment horizontal="center" vertical="top" shrinkToFit="1"/>
    </xf>
    <xf numFmtId="4" fontId="27" fillId="0" borderId="16">
      <alignment horizontal="right" vertical="top" shrinkToFit="1"/>
    </xf>
    <xf numFmtId="4" fontId="27" fillId="38" borderId="16">
      <alignment horizontal="right" vertical="top" shrinkToFit="1"/>
    </xf>
    <xf numFmtId="49" fontId="26" fillId="0" borderId="17">
      <alignment horizontal="center" vertical="top" shrinkToFit="1"/>
    </xf>
    <xf numFmtId="49" fontId="26" fillId="35" borderId="20">
      <alignment horizontal="center" vertical="top" shrinkToFit="1"/>
    </xf>
    <xf numFmtId="49" fontId="26" fillId="35" borderId="18">
      <alignment horizontal="center" vertical="top" shrinkToFit="1"/>
    </xf>
    <xf numFmtId="0" fontId="26" fillId="0" borderId="0"/>
    <xf numFmtId="4" fontId="27" fillId="36" borderId="16">
      <alignment horizontal="right" vertical="top" shrinkToFit="1"/>
    </xf>
    <xf numFmtId="0" fontId="26" fillId="0" borderId="23"/>
    <xf numFmtId="49" fontId="26" fillId="0" borderId="22">
      <alignment horizontal="center" vertical="center" wrapText="1" shrinkToFit="1"/>
    </xf>
    <xf numFmtId="0" fontId="26" fillId="0" borderId="13"/>
    <xf numFmtId="0" fontId="30" fillId="0" borderId="0">
      <alignment horizontal="left" vertical="center" wrapText="1"/>
    </xf>
    <xf numFmtId="0" fontId="31" fillId="0" borderId="0">
      <alignment horizontal="center" vertical="center" shrinkToFit="1"/>
    </xf>
    <xf numFmtId="0" fontId="26" fillId="0" borderId="24">
      <alignment horizontal="center" vertical="center" shrinkToFit="1"/>
    </xf>
    <xf numFmtId="0" fontId="26" fillId="0" borderId="25">
      <alignment horizontal="center" vertical="center" shrinkToFit="1"/>
    </xf>
    <xf numFmtId="0" fontId="26" fillId="0" borderId="26">
      <alignment horizontal="center" vertical="center" wrapText="1"/>
    </xf>
    <xf numFmtId="0" fontId="26" fillId="38" borderId="27">
      <alignment horizontal="center" vertical="center" wrapText="1" shrinkToFit="1"/>
    </xf>
    <xf numFmtId="0" fontId="26" fillId="0" borderId="22">
      <alignment horizontal="center" vertical="center" wrapText="1" shrinkToFit="1"/>
    </xf>
    <xf numFmtId="0" fontId="26" fillId="0" borderId="16">
      <alignment horizontal="center" vertical="center" shrinkToFit="1"/>
    </xf>
    <xf numFmtId="0" fontId="26" fillId="37" borderId="28"/>
    <xf numFmtId="0" fontId="26" fillId="37" borderId="19"/>
    <xf numFmtId="0" fontId="27" fillId="0" borderId="16">
      <alignment horizontal="center" vertical="center"/>
    </xf>
    <xf numFmtId="49" fontId="26" fillId="37" borderId="19"/>
    <xf numFmtId="49" fontId="26" fillId="37" borderId="20"/>
    <xf numFmtId="49" fontId="26" fillId="37" borderId="20">
      <alignment horizontal="center"/>
    </xf>
    <xf numFmtId="0" fontId="26" fillId="37" borderId="20"/>
    <xf numFmtId="49" fontId="26" fillId="37" borderId="21"/>
    <xf numFmtId="49" fontId="26" fillId="37" borderId="21">
      <alignment horizontal="center"/>
    </xf>
    <xf numFmtId="0" fontId="26" fillId="37" borderId="21"/>
    <xf numFmtId="49" fontId="26" fillId="37" borderId="0"/>
    <xf numFmtId="0" fontId="26" fillId="0" borderId="21"/>
    <xf numFmtId="0" fontId="26" fillId="0" borderId="0">
      <alignment horizontal="left" vertical="top" wrapText="1"/>
    </xf>
    <xf numFmtId="49" fontId="28" fillId="0" borderId="16">
      <alignment vertical="top" wrapText="1"/>
    </xf>
    <xf numFmtId="49" fontId="26" fillId="35" borderId="17">
      <alignment horizontal="center" vertical="top" shrinkToFit="1"/>
    </xf>
    <xf numFmtId="49" fontId="26" fillId="0" borderId="20">
      <alignment horizontal="center" vertical="top" shrinkToFit="1"/>
    </xf>
    <xf numFmtId="49" fontId="26" fillId="0" borderId="18">
      <alignment horizontal="center" vertical="top" shrinkToFit="1"/>
    </xf>
    <xf numFmtId="4" fontId="27" fillId="0" borderId="16">
      <alignment horizontal="right" vertical="top" shrinkToFit="1"/>
    </xf>
    <xf numFmtId="4" fontId="27" fillId="38" borderId="16">
      <alignment horizontal="right" vertical="top" shrinkToFit="1"/>
    </xf>
    <xf numFmtId="0" fontId="30" fillId="0" borderId="0">
      <alignment horizontal="left" vertical="center" wrapText="1"/>
    </xf>
    <xf numFmtId="0" fontId="31" fillId="0" borderId="0">
      <alignment horizontal="center" vertical="center" shrinkToFit="1"/>
    </xf>
    <xf numFmtId="0" fontId="26" fillId="0" borderId="24">
      <alignment horizontal="center" vertical="center" shrinkToFit="1"/>
    </xf>
    <xf numFmtId="0" fontId="26" fillId="0" borderId="25">
      <alignment horizontal="center" vertical="center" shrinkToFit="1"/>
    </xf>
    <xf numFmtId="0" fontId="26" fillId="0" borderId="26">
      <alignment horizontal="center" vertical="center" wrapText="1"/>
    </xf>
    <xf numFmtId="0" fontId="26" fillId="38" borderId="27">
      <alignment horizontal="center" vertical="center" wrapText="1" shrinkToFit="1"/>
    </xf>
    <xf numFmtId="0" fontId="26" fillId="0" borderId="22">
      <alignment horizontal="center" vertical="center" wrapText="1" shrinkToFit="1"/>
    </xf>
    <xf numFmtId="0" fontId="26" fillId="0" borderId="16">
      <alignment horizontal="center" vertical="center" shrinkToFit="1"/>
    </xf>
    <xf numFmtId="0" fontId="26" fillId="37" borderId="28"/>
    <xf numFmtId="0" fontId="26" fillId="37" borderId="19"/>
    <xf numFmtId="0" fontId="27" fillId="0" borderId="16">
      <alignment horizontal="center" vertical="center"/>
    </xf>
    <xf numFmtId="49" fontId="26" fillId="37" borderId="19"/>
    <xf numFmtId="49" fontId="26" fillId="37" borderId="20"/>
    <xf numFmtId="49" fontId="26" fillId="37" borderId="20">
      <alignment horizontal="center"/>
    </xf>
    <xf numFmtId="1" fontId="32" fillId="0" borderId="29">
      <alignment horizontal="center" vertical="center" wrapText="1" shrinkToFit="1"/>
    </xf>
    <xf numFmtId="0" fontId="33" fillId="0" borderId="0">
      <alignment horizontal="center"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horizontal="left" vertical="center" wrapText="1"/>
    </xf>
    <xf numFmtId="0" fontId="32" fillId="0" borderId="19">
      <alignment vertical="center"/>
    </xf>
    <xf numFmtId="0" fontId="32" fillId="0" borderId="30">
      <alignment horizontal="center" vertical="center" wrapText="1"/>
    </xf>
    <xf numFmtId="49" fontId="35" fillId="0" borderId="16">
      <alignment vertical="center" wrapText="1"/>
    </xf>
    <xf numFmtId="49" fontId="36" fillId="0" borderId="31">
      <alignment horizontal="left" vertical="center" wrapText="1" indent="1"/>
    </xf>
    <xf numFmtId="0" fontId="37" fillId="0" borderId="0">
      <alignment vertical="center"/>
    </xf>
    <xf numFmtId="0" fontId="33" fillId="0" borderId="0">
      <alignment vertical="center"/>
    </xf>
    <xf numFmtId="0" fontId="32" fillId="0" borderId="0">
      <alignment vertical="center" wrapText="1"/>
    </xf>
    <xf numFmtId="0" fontId="32" fillId="0" borderId="21">
      <alignment vertical="center" wrapText="1"/>
    </xf>
    <xf numFmtId="0" fontId="32" fillId="0" borderId="22">
      <alignment horizontal="center" vertical="center" wrapText="1"/>
    </xf>
    <xf numFmtId="1" fontId="35" fillId="0" borderId="16">
      <alignment horizontal="center" vertical="center" shrinkToFit="1"/>
      <protection locked="0"/>
    </xf>
    <xf numFmtId="1" fontId="36" fillId="0" borderId="16">
      <alignment horizontal="center" vertical="center" shrinkToFit="1"/>
    </xf>
    <xf numFmtId="49" fontId="32" fillId="0" borderId="0">
      <alignment vertical="center" wrapText="1"/>
    </xf>
    <xf numFmtId="49" fontId="32" fillId="0" borderId="21">
      <alignment vertical="center" wrapText="1"/>
    </xf>
    <xf numFmtId="4" fontId="35" fillId="0" borderId="16">
      <alignment horizontal="right" vertical="center" shrinkToFit="1"/>
      <protection locked="0"/>
    </xf>
    <xf numFmtId="4" fontId="36" fillId="0" borderId="16">
      <alignment horizontal="right" vertical="center" shrinkToFit="1"/>
    </xf>
    <xf numFmtId="0" fontId="38" fillId="0" borderId="0">
      <alignment horizontal="center" vertical="center" wrapText="1"/>
    </xf>
    <xf numFmtId="0" fontId="32" fillId="0" borderId="23">
      <alignment vertical="center"/>
    </xf>
    <xf numFmtId="0" fontId="32" fillId="0" borderId="14">
      <alignment horizontal="right" vertical="center"/>
    </xf>
    <xf numFmtId="0" fontId="32" fillId="0" borderId="19">
      <alignment horizontal="right" vertical="center"/>
    </xf>
    <xf numFmtId="0" fontId="32" fillId="0" borderId="22">
      <alignment horizontal="center" vertical="center"/>
    </xf>
    <xf numFmtId="49" fontId="32" fillId="0" borderId="32">
      <alignment horizontal="center" vertical="center"/>
    </xf>
    <xf numFmtId="0" fontId="32" fillId="0" borderId="29">
      <alignment horizontal="center" vertical="center"/>
    </xf>
    <xf numFmtId="1" fontId="32" fillId="0" borderId="29">
      <alignment horizontal="center" vertical="center"/>
    </xf>
    <xf numFmtId="1" fontId="32" fillId="0" borderId="29">
      <alignment horizontal="center" vertical="center" shrinkToFit="1"/>
    </xf>
    <xf numFmtId="49" fontId="32" fillId="0" borderId="29">
      <alignment horizontal="center" vertical="center"/>
    </xf>
    <xf numFmtId="0" fontId="32" fillId="0" borderId="33">
      <alignment horizontal="center" vertical="center"/>
    </xf>
    <xf numFmtId="0" fontId="32" fillId="0" borderId="28">
      <alignment vertical="center"/>
    </xf>
    <xf numFmtId="0" fontId="39" fillId="0" borderId="19">
      <alignment horizontal="right" vertical="center"/>
    </xf>
    <xf numFmtId="0" fontId="40" fillId="0" borderId="0">
      <alignment vertical="center"/>
    </xf>
    <xf numFmtId="0" fontId="40" fillId="0" borderId="0">
      <alignment vertical="center"/>
    </xf>
    <xf numFmtId="0" fontId="37" fillId="37" borderId="0">
      <alignment vertical="center"/>
    </xf>
    <xf numFmtId="0" fontId="34" fillId="0" borderId="0">
      <alignment horizontal="center" vertical="center"/>
    </xf>
    <xf numFmtId="0" fontId="32" fillId="0" borderId="0">
      <alignment horizontal="center" vertical="center"/>
    </xf>
    <xf numFmtId="0" fontId="33" fillId="0" borderId="0">
      <alignment horizontal="center" vertical="center" wrapText="1"/>
    </xf>
    <xf numFmtId="0" fontId="32" fillId="0" borderId="16">
      <alignment horizontal="center" vertical="center" wrapText="1"/>
    </xf>
    <xf numFmtId="0" fontId="37" fillId="37" borderId="35">
      <alignment vertical="center"/>
    </xf>
    <xf numFmtId="0" fontId="37" fillId="37" borderId="21">
      <alignment vertical="center"/>
    </xf>
    <xf numFmtId="0" fontId="37" fillId="37" borderId="36">
      <alignment vertical="center"/>
    </xf>
    <xf numFmtId="0" fontId="35" fillId="0" borderId="0">
      <alignment horizontal="left" vertical="center" wrapText="1"/>
    </xf>
    <xf numFmtId="0" fontId="32" fillId="0" borderId="19">
      <alignment horizontal="left" vertical="center" wrapText="1"/>
    </xf>
    <xf numFmtId="0" fontId="32" fillId="0" borderId="20">
      <alignment horizontal="left" vertical="center" wrapText="1"/>
    </xf>
    <xf numFmtId="0" fontId="37" fillId="37" borderId="20">
      <alignment vertical="center"/>
    </xf>
    <xf numFmtId="0" fontId="37" fillId="37" borderId="0">
      <alignment vertical="center" shrinkToFit="1"/>
    </xf>
    <xf numFmtId="0" fontId="32" fillId="0" borderId="16">
      <alignment horizontal="center" vertical="center" wrapText="1"/>
    </xf>
    <xf numFmtId="0" fontId="32" fillId="0" borderId="34">
      <alignment horizontal="center" vertical="center" wrapText="1"/>
    </xf>
    <xf numFmtId="0" fontId="26" fillId="0" borderId="13"/>
    <xf numFmtId="49" fontId="26" fillId="0" borderId="22">
      <alignment horizontal="center" vertical="center" wrapText="1" shrinkToFit="1"/>
    </xf>
    <xf numFmtId="0" fontId="26" fillId="0" borderId="23"/>
    <xf numFmtId="4" fontId="27" fillId="36" borderId="16">
      <alignment horizontal="right" vertical="top" shrinkToFit="1"/>
    </xf>
    <xf numFmtId="0" fontId="26" fillId="0" borderId="0"/>
    <xf numFmtId="0" fontId="26" fillId="0" borderId="21"/>
    <xf numFmtId="0" fontId="26" fillId="0" borderId="0">
      <alignment horizontal="left" vertical="top" wrapText="1"/>
    </xf>
    <xf numFmtId="49" fontId="28" fillId="0" borderId="16">
      <alignment vertical="top" wrapText="1"/>
    </xf>
    <xf numFmtId="49" fontId="26" fillId="35" borderId="17">
      <alignment horizontal="center" vertical="top" shrinkToFit="1"/>
    </xf>
    <xf numFmtId="49" fontId="26" fillId="0" borderId="20">
      <alignment horizontal="center" vertical="top" shrinkToFit="1"/>
    </xf>
    <xf numFmtId="49" fontId="26" fillId="0" borderId="18">
      <alignment horizontal="center" vertical="top" shrinkToFit="1"/>
    </xf>
    <xf numFmtId="4" fontId="27" fillId="0" borderId="16">
      <alignment horizontal="right" vertical="top" shrinkToFit="1"/>
    </xf>
    <xf numFmtId="4" fontId="27" fillId="38" borderId="16">
      <alignment horizontal="right" vertical="top" shrinkToFit="1"/>
    </xf>
    <xf numFmtId="0" fontId="30" fillId="0" borderId="0">
      <alignment horizontal="left" vertical="center" wrapText="1"/>
    </xf>
    <xf numFmtId="0" fontId="31" fillId="0" borderId="0">
      <alignment horizontal="center" vertical="center" shrinkToFit="1"/>
    </xf>
    <xf numFmtId="0" fontId="26" fillId="0" borderId="24">
      <alignment horizontal="center" vertical="center" shrinkToFit="1"/>
    </xf>
    <xf numFmtId="0" fontId="26" fillId="0" borderId="25">
      <alignment horizontal="center" vertical="center" shrinkToFit="1"/>
    </xf>
    <xf numFmtId="0" fontId="26" fillId="0" borderId="26">
      <alignment horizontal="center" vertical="center" wrapText="1"/>
    </xf>
    <xf numFmtId="0" fontId="26" fillId="38" borderId="27">
      <alignment horizontal="center" vertical="center" wrapText="1" shrinkToFit="1"/>
    </xf>
    <xf numFmtId="0" fontId="26" fillId="0" borderId="22">
      <alignment horizontal="center" vertical="center" wrapText="1" shrinkToFit="1"/>
    </xf>
    <xf numFmtId="0" fontId="26" fillId="0" borderId="16">
      <alignment horizontal="center" vertical="center" shrinkToFit="1"/>
    </xf>
    <xf numFmtId="0" fontId="26" fillId="37" borderId="28"/>
    <xf numFmtId="0" fontId="26" fillId="37" borderId="19"/>
    <xf numFmtId="0" fontId="27" fillId="0" borderId="16">
      <alignment horizontal="center" vertical="center"/>
    </xf>
    <xf numFmtId="49" fontId="26" fillId="37" borderId="19"/>
    <xf numFmtId="49" fontId="26" fillId="37" borderId="20"/>
    <xf numFmtId="49" fontId="26" fillId="37" borderId="20">
      <alignment horizontal="center"/>
    </xf>
    <xf numFmtId="0" fontId="26" fillId="0" borderId="13"/>
    <xf numFmtId="49" fontId="26" fillId="0" borderId="22">
      <alignment horizontal="center" vertical="center" wrapText="1" shrinkToFit="1"/>
    </xf>
    <xf numFmtId="0" fontId="26" fillId="0" borderId="23"/>
    <xf numFmtId="4" fontId="27" fillId="36" borderId="16">
      <alignment horizontal="right" vertical="top" shrinkToFit="1"/>
    </xf>
    <xf numFmtId="0" fontId="26" fillId="0" borderId="0"/>
    <xf numFmtId="0" fontId="26" fillId="0" borderId="21"/>
    <xf numFmtId="0" fontId="26" fillId="0" borderId="0">
      <alignment horizontal="left" vertical="top" wrapText="1"/>
    </xf>
    <xf numFmtId="49" fontId="28" fillId="0" borderId="16">
      <alignment vertical="top" wrapText="1"/>
    </xf>
    <xf numFmtId="49" fontId="26" fillId="35" borderId="17">
      <alignment horizontal="center" vertical="top" shrinkToFit="1"/>
    </xf>
    <xf numFmtId="49" fontId="26" fillId="0" borderId="20">
      <alignment horizontal="center" vertical="top" shrinkToFit="1"/>
    </xf>
    <xf numFmtId="49" fontId="26" fillId="0" borderId="18">
      <alignment horizontal="center" vertical="top" shrinkToFit="1"/>
    </xf>
    <xf numFmtId="4" fontId="27" fillId="0" borderId="16">
      <alignment horizontal="right" vertical="top" shrinkToFit="1"/>
    </xf>
    <xf numFmtId="4" fontId="27" fillId="38" borderId="16">
      <alignment horizontal="right" vertical="top" shrinkToFit="1"/>
    </xf>
    <xf numFmtId="0" fontId="30" fillId="0" borderId="0">
      <alignment horizontal="left" vertical="center" wrapText="1"/>
    </xf>
    <xf numFmtId="0" fontId="31" fillId="0" borderId="0">
      <alignment horizontal="center" vertical="center" shrinkToFit="1"/>
    </xf>
    <xf numFmtId="0" fontId="26" fillId="0" borderId="24">
      <alignment horizontal="center" vertical="center" shrinkToFit="1"/>
    </xf>
    <xf numFmtId="0" fontId="26" fillId="0" borderId="25">
      <alignment horizontal="center" vertical="center" shrinkToFit="1"/>
    </xf>
    <xf numFmtId="0" fontId="26" fillId="0" borderId="26">
      <alignment horizontal="center" vertical="center" wrapText="1"/>
    </xf>
    <xf numFmtId="0" fontId="26" fillId="38" borderId="27">
      <alignment horizontal="center" vertical="center" wrapText="1" shrinkToFit="1"/>
    </xf>
    <xf numFmtId="0" fontId="26" fillId="0" borderId="22">
      <alignment horizontal="center" vertical="center" wrapText="1" shrinkToFit="1"/>
    </xf>
    <xf numFmtId="0" fontId="26" fillId="0" borderId="16">
      <alignment horizontal="center" vertical="center" shrinkToFit="1"/>
    </xf>
    <xf numFmtId="0" fontId="26" fillId="37" borderId="28"/>
    <xf numFmtId="0" fontId="26" fillId="37" borderId="19"/>
    <xf numFmtId="0" fontId="27" fillId="0" borderId="16">
      <alignment horizontal="center" vertical="center"/>
    </xf>
    <xf numFmtId="49" fontId="26" fillId="37" borderId="19"/>
    <xf numFmtId="49" fontId="26" fillId="37" borderId="20"/>
    <xf numFmtId="49" fontId="26" fillId="37" borderId="20">
      <alignment horizontal="center"/>
    </xf>
  </cellStyleXfs>
  <cellXfs count="79">
    <xf numFmtId="0" fontId="0" fillId="0" borderId="0" xfId="0"/>
    <xf numFmtId="0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2" fontId="0" fillId="0" borderId="0" xfId="0" applyNumberFormat="1"/>
    <xf numFmtId="0" fontId="3" fillId="2" borderId="3" xfId="5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166" fontId="3" fillId="2" borderId="1" xfId="3" applyNumberFormat="1" applyFont="1" applyFill="1" applyBorder="1" applyAlignment="1">
      <alignment horizontal="center"/>
    </xf>
    <xf numFmtId="2" fontId="3" fillId="2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3" fillId="2" borderId="1" xfId="3" applyNumberFormat="1" applyFont="1" applyFill="1" applyBorder="1" applyAlignment="1">
      <alignment horizontal="center"/>
    </xf>
    <xf numFmtId="0" fontId="0" fillId="2" borderId="0" xfId="0" applyFill="1"/>
    <xf numFmtId="0" fontId="4" fillId="2" borderId="1" xfId="3" applyFont="1" applyFill="1" applyBorder="1" applyAlignment="1">
      <alignment horizontal="justify" vertical="top" wrapText="1"/>
    </xf>
    <xf numFmtId="4" fontId="25" fillId="2" borderId="0" xfId="53" applyNumberFormat="1" applyFont="1" applyFill="1" applyBorder="1" applyAlignment="1">
      <alignment horizontal="right" vertical="top" shrinkToFit="1"/>
    </xf>
    <xf numFmtId="2" fontId="4" fillId="2" borderId="1" xfId="3" applyNumberFormat="1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justify" vertical="top" wrapText="1"/>
    </xf>
    <xf numFmtId="0" fontId="3" fillId="2" borderId="1" xfId="3" applyFont="1" applyFill="1" applyBorder="1" applyAlignment="1">
      <alignment horizontal="justify" vertical="top"/>
    </xf>
    <xf numFmtId="0" fontId="4" fillId="2" borderId="1" xfId="3" applyFont="1" applyFill="1" applyBorder="1" applyAlignment="1">
      <alignment horizontal="justify" vertical="top"/>
    </xf>
    <xf numFmtId="0" fontId="3" fillId="2" borderId="1" xfId="1" applyFont="1" applyFill="1" applyBorder="1" applyAlignment="1">
      <alignment horizontal="justify" vertical="top"/>
    </xf>
    <xf numFmtId="0" fontId="4" fillId="2" borderId="1" xfId="3" applyFont="1" applyFill="1" applyBorder="1" applyAlignment="1">
      <alignment horizontal="justify" wrapText="1"/>
    </xf>
    <xf numFmtId="4" fontId="3" fillId="2" borderId="1" xfId="3" applyNumberFormat="1" applyFont="1" applyFill="1" applyBorder="1" applyAlignment="1">
      <alignment horizontal="center"/>
    </xf>
    <xf numFmtId="2" fontId="5" fillId="2" borderId="1" xfId="3" applyNumberFormat="1" applyFont="1" applyFill="1" applyBorder="1" applyAlignment="1">
      <alignment horizontal="center"/>
    </xf>
    <xf numFmtId="0" fontId="4" fillId="2" borderId="1" xfId="3" applyFont="1" applyFill="1" applyBorder="1" applyAlignment="1">
      <alignment vertical="top" wrapText="1"/>
    </xf>
    <xf numFmtId="2" fontId="4" fillId="2" borderId="2" xfId="3" applyNumberFormat="1" applyFont="1" applyFill="1" applyBorder="1" applyAlignment="1">
      <alignment horizontal="center" wrapText="1"/>
    </xf>
    <xf numFmtId="0" fontId="3" fillId="2" borderId="3" xfId="6" applyFont="1" applyFill="1" applyBorder="1" applyAlignment="1">
      <alignment horizontal="justify" vertical="top" wrapText="1"/>
    </xf>
    <xf numFmtId="0" fontId="4" fillId="2" borderId="2" xfId="3" applyFont="1" applyFill="1" applyBorder="1" applyAlignment="1">
      <alignment horizontal="justify" wrapText="1"/>
    </xf>
    <xf numFmtId="2" fontId="4" fillId="2" borderId="1" xfId="3" applyNumberFormat="1" applyFont="1" applyFill="1" applyBorder="1" applyAlignment="1">
      <alignment horizontal="center"/>
    </xf>
    <xf numFmtId="0" fontId="3" fillId="2" borderId="3" xfId="3" applyFont="1" applyFill="1" applyBorder="1" applyAlignment="1">
      <alignment horizontal="justify" vertical="top"/>
    </xf>
    <xf numFmtId="0" fontId="5" fillId="2" borderId="1" xfId="3" applyFont="1" applyFill="1" applyBorder="1" applyAlignment="1">
      <alignment horizontal="justify" vertical="top"/>
    </xf>
    <xf numFmtId="0" fontId="5" fillId="2" borderId="3" xfId="3" applyFont="1" applyFill="1" applyBorder="1" applyAlignment="1">
      <alignment horizontal="justify" vertical="top"/>
    </xf>
    <xf numFmtId="0" fontId="3" fillId="2" borderId="3" xfId="7" applyFont="1" applyFill="1" applyBorder="1" applyAlignment="1">
      <alignment horizontal="justify" vertical="top"/>
    </xf>
    <xf numFmtId="2" fontId="5" fillId="2" borderId="1" xfId="3" applyNumberFormat="1" applyFont="1" applyFill="1" applyBorder="1" applyAlignment="1">
      <alignment horizontal="center" wrapText="1"/>
    </xf>
    <xf numFmtId="0" fontId="5" fillId="2" borderId="1" xfId="3" applyFont="1" applyFill="1" applyBorder="1" applyAlignment="1">
      <alignment vertical="top"/>
    </xf>
    <xf numFmtId="166" fontId="3" fillId="2" borderId="1" xfId="3" applyNumberFormat="1" applyFont="1" applyFill="1" applyBorder="1" applyAlignment="1">
      <alignment horizontal="center" wrapText="1"/>
    </xf>
    <xf numFmtId="165" fontId="3" fillId="2" borderId="1" xfId="3" applyNumberFormat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vertical="top" wrapText="1"/>
    </xf>
    <xf numFmtId="3" fontId="4" fillId="2" borderId="1" xfId="1" applyNumberFormat="1" applyFont="1" applyFill="1" applyBorder="1" applyAlignment="1">
      <alignment horizontal="center"/>
    </xf>
    <xf numFmtId="4" fontId="4" fillId="2" borderId="1" xfId="3" applyNumberFormat="1" applyFont="1" applyFill="1" applyBorder="1" applyAlignment="1">
      <alignment horizontal="center"/>
    </xf>
    <xf numFmtId="4" fontId="4" fillId="2" borderId="1" xfId="3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0" fontId="3" fillId="2" borderId="3" xfId="5" applyNumberFormat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169" fontId="3" fillId="2" borderId="1" xfId="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vertical="top"/>
    </xf>
    <xf numFmtId="0" fontId="4" fillId="2" borderId="1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shrinkToFi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2" borderId="1" xfId="3" applyNumberFormat="1" applyFont="1" applyFill="1" applyBorder="1" applyAlignment="1">
      <alignment horizontal="justify" vertical="top" wrapText="1"/>
    </xf>
    <xf numFmtId="0" fontId="4" fillId="2" borderId="1" xfId="0" applyNumberFormat="1" applyFont="1" applyFill="1" applyBorder="1" applyAlignment="1">
      <alignment vertical="top" wrapText="1"/>
    </xf>
    <xf numFmtId="0" fontId="4" fillId="2" borderId="1" xfId="3" applyNumberFormat="1" applyFont="1" applyFill="1" applyBorder="1" applyAlignment="1">
      <alignment horizontal="justify" vertical="top" wrapText="1"/>
    </xf>
    <xf numFmtId="2" fontId="3" fillId="2" borderId="2" xfId="3" applyNumberFormat="1" applyFont="1" applyFill="1" applyBorder="1" applyAlignment="1">
      <alignment horizontal="center"/>
    </xf>
    <xf numFmtId="0" fontId="3" fillId="2" borderId="0" xfId="0" applyFont="1" applyFill="1" applyAlignment="1">
      <alignment horizontal="justify" vertical="top"/>
    </xf>
    <xf numFmtId="0" fontId="3" fillId="2" borderId="1" xfId="0" applyNumberFormat="1" applyFont="1" applyFill="1" applyBorder="1" applyAlignment="1">
      <alignment horizontal="justify" vertical="top"/>
    </xf>
    <xf numFmtId="4" fontId="3" fillId="2" borderId="1" xfId="3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/>
    <xf numFmtId="0" fontId="41" fillId="2" borderId="1" xfId="3" applyFont="1" applyFill="1" applyBorder="1" applyAlignment="1">
      <alignment horizontal="justify" vertical="top"/>
    </xf>
    <xf numFmtId="0" fontId="41" fillId="2" borderId="1" xfId="3" applyFont="1" applyFill="1" applyBorder="1" applyAlignment="1">
      <alignment horizontal="justify"/>
    </xf>
    <xf numFmtId="0" fontId="6" fillId="2" borderId="1" xfId="3" applyFont="1" applyFill="1" applyBorder="1" applyAlignment="1">
      <alignment horizontal="justify" vertical="top"/>
    </xf>
    <xf numFmtId="0" fontId="6" fillId="2" borderId="1" xfId="1" applyFont="1" applyFill="1" applyBorder="1" applyAlignment="1">
      <alignment horizontal="justify" vertical="top"/>
    </xf>
    <xf numFmtId="0" fontId="6" fillId="2" borderId="1" xfId="0" applyFont="1" applyFill="1" applyBorder="1" applyAlignment="1">
      <alignment vertical="top" wrapText="1"/>
    </xf>
    <xf numFmtId="0" fontId="41" fillId="2" borderId="1" xfId="3" applyFont="1" applyFill="1" applyBorder="1" applyAlignment="1">
      <alignment horizontal="justify" vertical="top" wrapText="1"/>
    </xf>
    <xf numFmtId="0" fontId="6" fillId="2" borderId="1" xfId="3" applyFont="1" applyFill="1" applyBorder="1" applyAlignment="1">
      <alignment horizontal="justify" vertical="top" wrapText="1"/>
    </xf>
    <xf numFmtId="0" fontId="41" fillId="2" borderId="2" xfId="3" applyFont="1" applyFill="1" applyBorder="1" applyAlignment="1">
      <alignment horizontal="justify"/>
    </xf>
    <xf numFmtId="0" fontId="41" fillId="2" borderId="1" xfId="3" applyFont="1" applyFill="1" applyBorder="1" applyAlignment="1">
      <alignment vertical="top"/>
    </xf>
    <xf numFmtId="0" fontId="6" fillId="2" borderId="1" xfId="3" applyFont="1" applyFill="1" applyBorder="1" applyAlignment="1">
      <alignment vertical="top"/>
    </xf>
    <xf numFmtId="0" fontId="42" fillId="2" borderId="1" xfId="3" applyFont="1" applyFill="1" applyBorder="1" applyAlignment="1">
      <alignment vertical="top"/>
    </xf>
    <xf numFmtId="0" fontId="6" fillId="2" borderId="1" xfId="4" applyFont="1" applyFill="1" applyBorder="1" applyAlignment="1">
      <alignment vertical="top"/>
    </xf>
    <xf numFmtId="2" fontId="5" fillId="2" borderId="1" xfId="0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 wrapText="1"/>
    </xf>
  </cellXfs>
  <cellStyles count="254">
    <cellStyle name="20% - Акцент1" xfId="26" builtinId="30" customBuiltin="1"/>
    <cellStyle name="20% - Акцент2" xfId="30" builtinId="34" customBuiltin="1"/>
    <cellStyle name="20% - Акцент3" xfId="34" builtinId="38" customBuiltin="1"/>
    <cellStyle name="20% - Акцент4" xfId="38" builtinId="42" customBuiltin="1"/>
    <cellStyle name="20% - Акцент5" xfId="42" builtinId="46" customBuiltin="1"/>
    <cellStyle name="20% - Акцент6" xfId="46" builtinId="50" customBuiltin="1"/>
    <cellStyle name="40% - Акцент1" xfId="27" builtinId="31" customBuiltin="1"/>
    <cellStyle name="40% - Акцент2" xfId="31" builtinId="35" customBuiltin="1"/>
    <cellStyle name="40% - Акцент3" xfId="35" builtinId="39" customBuiltin="1"/>
    <cellStyle name="40% - Акцент4" xfId="39" builtinId="43" customBuiltin="1"/>
    <cellStyle name="40% - Акцент5" xfId="43" builtinId="47" customBuiltin="1"/>
    <cellStyle name="40% - Акцент6" xfId="47" builtinId="51" customBuiltin="1"/>
    <cellStyle name="60% - Акцент1" xfId="28" builtinId="32" customBuiltin="1"/>
    <cellStyle name="60% - Акцент2" xfId="32" builtinId="36" customBuiltin="1"/>
    <cellStyle name="60% - Акцент3" xfId="36" builtinId="40" customBuiltin="1"/>
    <cellStyle name="60% - Акцент4" xfId="40" builtinId="44" customBuiltin="1"/>
    <cellStyle name="60% - Акцент5" xfId="44" builtinId="48" customBuiltin="1"/>
    <cellStyle name="60% - Акцент6" xfId="48" builtinId="52" customBuiltin="1"/>
    <cellStyle name="br" xfId="76"/>
    <cellStyle name="col" xfId="77"/>
    <cellStyle name="st33" xfId="54"/>
    <cellStyle name="st52" xfId="150"/>
    <cellStyle name="style0" xfId="78"/>
    <cellStyle name="style0 2" xfId="183"/>
    <cellStyle name="td" xfId="79"/>
    <cellStyle name="td 2" xfId="184"/>
    <cellStyle name="tr" xfId="80"/>
    <cellStyle name="xl21" xfId="81"/>
    <cellStyle name="xl21 2" xfId="185"/>
    <cellStyle name="xl22" xfId="55"/>
    <cellStyle name="xl22 2" xfId="109"/>
    <cellStyle name="xl22 3" xfId="136"/>
    <cellStyle name="xl22 4" xfId="151"/>
    <cellStyle name="xl22 5" xfId="213"/>
    <cellStyle name="xl22 6" xfId="240"/>
    <cellStyle name="xl23" xfId="56"/>
    <cellStyle name="xl23 2" xfId="110"/>
    <cellStyle name="xl23 3" xfId="137"/>
    <cellStyle name="xl23 4" xfId="186"/>
    <cellStyle name="xl23 5" xfId="214"/>
    <cellStyle name="xl23 6" xfId="241"/>
    <cellStyle name="xl24" xfId="57"/>
    <cellStyle name="xl24 2" xfId="88"/>
    <cellStyle name="xl24 3" xfId="108"/>
    <cellStyle name="xl24 4" xfId="152"/>
    <cellStyle name="xl24 5" xfId="200"/>
    <cellStyle name="xl24 6" xfId="227"/>
    <cellStyle name="xl25" xfId="58"/>
    <cellStyle name="xl25 2" xfId="111"/>
    <cellStyle name="xl25 3" xfId="138"/>
    <cellStyle name="xl25 4" xfId="187"/>
    <cellStyle name="xl25 5" xfId="215"/>
    <cellStyle name="xl25 6" xfId="242"/>
    <cellStyle name="xl26" xfId="59"/>
    <cellStyle name="xl26 2" xfId="112"/>
    <cellStyle name="xl26 3" xfId="139"/>
    <cellStyle name="xl26 4" xfId="153"/>
    <cellStyle name="xl26 5" xfId="216"/>
    <cellStyle name="xl26 6" xfId="243"/>
    <cellStyle name="xl27" xfId="60"/>
    <cellStyle name="xl27 2" xfId="113"/>
    <cellStyle name="xl27 3" xfId="140"/>
    <cellStyle name="xl27 4" xfId="154"/>
    <cellStyle name="xl27 5" xfId="217"/>
    <cellStyle name="xl27 6" xfId="244"/>
    <cellStyle name="xl28" xfId="61"/>
    <cellStyle name="xl28 2" xfId="114"/>
    <cellStyle name="xl28 3" xfId="141"/>
    <cellStyle name="xl28 4" xfId="188"/>
    <cellStyle name="xl28 5" xfId="218"/>
    <cellStyle name="xl28 6" xfId="245"/>
    <cellStyle name="xl29" xfId="62"/>
    <cellStyle name="xl29 2" xfId="115"/>
    <cellStyle name="xl29 3" xfId="142"/>
    <cellStyle name="xl29 4" xfId="155"/>
    <cellStyle name="xl29 5" xfId="219"/>
    <cellStyle name="xl29 6" xfId="246"/>
    <cellStyle name="xl30" xfId="63"/>
    <cellStyle name="xl30 2" xfId="116"/>
    <cellStyle name="xl30 3" xfId="143"/>
    <cellStyle name="xl30 4" xfId="189"/>
    <cellStyle name="xl30 5" xfId="220"/>
    <cellStyle name="xl30 6" xfId="247"/>
    <cellStyle name="xl31" xfId="82"/>
    <cellStyle name="xl31 2" xfId="89"/>
    <cellStyle name="xl31 3" xfId="107"/>
    <cellStyle name="xl31 4" xfId="156"/>
    <cellStyle name="xl31 5" xfId="201"/>
    <cellStyle name="xl31 6" xfId="228"/>
    <cellStyle name="xl32" xfId="64"/>
    <cellStyle name="xl32 2" xfId="117"/>
    <cellStyle name="xl32 3" xfId="144"/>
    <cellStyle name="xl32 4" xfId="190"/>
    <cellStyle name="xl32 5" xfId="221"/>
    <cellStyle name="xl32 6" xfId="248"/>
    <cellStyle name="xl33" xfId="83"/>
    <cellStyle name="xl33 2" xfId="118"/>
    <cellStyle name="xl33 3" xfId="145"/>
    <cellStyle name="xl33 4" xfId="157"/>
    <cellStyle name="xl33 5" xfId="222"/>
    <cellStyle name="xl33 6" xfId="249"/>
    <cellStyle name="xl34" xfId="84"/>
    <cellStyle name="xl34 2" xfId="90"/>
    <cellStyle name="xl34 3" xfId="106"/>
    <cellStyle name="xl34 4" xfId="191"/>
    <cellStyle name="xl34 5" xfId="202"/>
    <cellStyle name="xl34 6" xfId="229"/>
    <cellStyle name="xl35" xfId="85"/>
    <cellStyle name="xl35 2" xfId="119"/>
    <cellStyle name="xl35 3" xfId="146"/>
    <cellStyle name="xl35 4" xfId="158"/>
    <cellStyle name="xl35 5" xfId="223"/>
    <cellStyle name="xl35 6" xfId="250"/>
    <cellStyle name="xl36" xfId="86"/>
    <cellStyle name="xl36 2" xfId="91"/>
    <cellStyle name="xl36 3" xfId="105"/>
    <cellStyle name="xl36 4" xfId="192"/>
    <cellStyle name="xl36 5" xfId="203"/>
    <cellStyle name="xl36 6" xfId="230"/>
    <cellStyle name="xl37" xfId="65"/>
    <cellStyle name="xl37 2" xfId="92"/>
    <cellStyle name="xl37 3" xfId="104"/>
    <cellStyle name="xl37 4" xfId="159"/>
    <cellStyle name="xl37 5" xfId="204"/>
    <cellStyle name="xl37 6" xfId="231"/>
    <cellStyle name="xl38" xfId="66"/>
    <cellStyle name="xl38 2" xfId="93"/>
    <cellStyle name="xl38 3" xfId="128"/>
    <cellStyle name="xl38 4" xfId="193"/>
    <cellStyle name="xl38 5" xfId="205"/>
    <cellStyle name="xl38 6" xfId="232"/>
    <cellStyle name="xl39" xfId="67"/>
    <cellStyle name="xl39 2" xfId="94"/>
    <cellStyle name="xl39 3" xfId="129"/>
    <cellStyle name="xl39 4" xfId="160"/>
    <cellStyle name="xl39 5" xfId="206"/>
    <cellStyle name="xl39 6" xfId="233"/>
    <cellStyle name="xl40" xfId="68"/>
    <cellStyle name="xl40 2" xfId="120"/>
    <cellStyle name="xl40 3" xfId="147"/>
    <cellStyle name="xl40 4" xfId="161"/>
    <cellStyle name="xl40 5" xfId="224"/>
    <cellStyle name="xl40 6" xfId="251"/>
    <cellStyle name="xl41" xfId="69"/>
    <cellStyle name="xl41 2" xfId="95"/>
    <cellStyle name="xl41 3" xfId="130"/>
    <cellStyle name="xl41 4" xfId="194"/>
    <cellStyle name="xl41 5" xfId="207"/>
    <cellStyle name="xl41 6" xfId="234"/>
    <cellStyle name="xl42" xfId="70"/>
    <cellStyle name="xl42 2" xfId="96"/>
    <cellStyle name="xl42 3" xfId="131"/>
    <cellStyle name="xl42 4" xfId="195"/>
    <cellStyle name="xl42 5" xfId="208"/>
    <cellStyle name="xl42 6" xfId="235"/>
    <cellStyle name="xl43" xfId="71"/>
    <cellStyle name="xl43 2" xfId="97"/>
    <cellStyle name="xl43 3" xfId="132"/>
    <cellStyle name="xl43 4" xfId="162"/>
    <cellStyle name="xl43 5" xfId="209"/>
    <cellStyle name="xl43 6" xfId="236"/>
    <cellStyle name="xl44" xfId="87"/>
    <cellStyle name="xl44 2" xfId="98"/>
    <cellStyle name="xl44 3" xfId="133"/>
    <cellStyle name="xl44 4" xfId="163"/>
    <cellStyle name="xl44 5" xfId="210"/>
    <cellStyle name="xl44 6" xfId="237"/>
    <cellStyle name="xl45" xfId="72"/>
    <cellStyle name="xl45 2" xfId="99"/>
    <cellStyle name="xl45 3" xfId="134"/>
    <cellStyle name="xl45 4" xfId="164"/>
    <cellStyle name="xl45 5" xfId="211"/>
    <cellStyle name="xl45 6" xfId="238"/>
    <cellStyle name="xl46" xfId="73"/>
    <cellStyle name="xl46 2" xfId="100"/>
    <cellStyle name="xl46 3" xfId="135"/>
    <cellStyle name="xl46 4" xfId="196"/>
    <cellStyle name="xl46 5" xfId="212"/>
    <cellStyle name="xl46 6" xfId="239"/>
    <cellStyle name="xl47" xfId="74"/>
    <cellStyle name="xl47 2" xfId="121"/>
    <cellStyle name="xl47 3" xfId="148"/>
    <cellStyle name="xl47 4" xfId="165"/>
    <cellStyle name="xl47 5" xfId="225"/>
    <cellStyle name="xl47 6" xfId="252"/>
    <cellStyle name="xl48" xfId="75"/>
    <cellStyle name="xl48 2" xfId="122"/>
    <cellStyle name="xl48 3" xfId="149"/>
    <cellStyle name="xl48 4" xfId="197"/>
    <cellStyle name="xl48 5" xfId="226"/>
    <cellStyle name="xl48 6" xfId="253"/>
    <cellStyle name="xl49" xfId="123"/>
    <cellStyle name="xl49 2" xfId="166"/>
    <cellStyle name="xl50" xfId="101"/>
    <cellStyle name="xl50 2" xfId="167"/>
    <cellStyle name="xl51" xfId="102"/>
    <cellStyle name="xl51 2" xfId="168"/>
    <cellStyle name="xl52" xfId="103"/>
    <cellStyle name="xl52 2" xfId="169"/>
    <cellStyle name="xl53" xfId="124"/>
    <cellStyle name="xl53 2" xfId="170"/>
    <cellStyle name="xl54" xfId="125"/>
    <cellStyle name="xl54 2" xfId="171"/>
    <cellStyle name="xl55" xfId="126"/>
    <cellStyle name="xl55 2" xfId="172"/>
    <cellStyle name="xl56" xfId="127"/>
    <cellStyle name="xl56 2" xfId="173"/>
    <cellStyle name="xl57" xfId="174"/>
    <cellStyle name="xl58" xfId="175"/>
    <cellStyle name="xl59" xfId="176"/>
    <cellStyle name="xl60" xfId="177"/>
    <cellStyle name="xl61" xfId="178"/>
    <cellStyle name="xl62" xfId="179"/>
    <cellStyle name="xl63" xfId="180"/>
    <cellStyle name="xl64" xfId="181"/>
    <cellStyle name="xl65" xfId="198"/>
    <cellStyle name="xl66" xfId="199"/>
    <cellStyle name="xl67" xfId="182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6" builtinId="20" customBuiltin="1"/>
    <cellStyle name="Вывод" xfId="17" builtinId="21" customBuiltin="1"/>
    <cellStyle name="Вычисление" xfId="18" builtinId="22" customBuiltin="1"/>
    <cellStyle name="Заголовок 1" xfId="9" builtinId="16" customBuiltin="1"/>
    <cellStyle name="Заголовок 2" xfId="10" builtinId="17" customBuiltin="1"/>
    <cellStyle name="Заголовок 3" xfId="11" builtinId="18" customBuiltin="1"/>
    <cellStyle name="Заголовок 4" xfId="12" builtinId="19" customBuiltin="1"/>
    <cellStyle name="Итог" xfId="24" builtinId="25" customBuiltin="1"/>
    <cellStyle name="Контрольная ячейка" xfId="20" builtinId="23" customBuiltin="1"/>
    <cellStyle name="Название" xfId="8" builtinId="15" customBuiltin="1"/>
    <cellStyle name="Нейтральный" xfId="15" builtinId="28" customBuiltin="1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3" xfId="49"/>
    <cellStyle name="Обычный 4" xfId="5"/>
    <cellStyle name="Обычный 5" xfId="50"/>
    <cellStyle name="Обычный 6" xfId="51"/>
    <cellStyle name="Обычный 7" xfId="52"/>
    <cellStyle name="Обычный 8" xfId="53"/>
    <cellStyle name="Плохой" xfId="14" builtinId="27" customBuiltin="1"/>
    <cellStyle name="Пояснение" xfId="23" builtinId="53" customBuiltin="1"/>
    <cellStyle name="Примечание" xfId="22" builtinId="10" customBuiltin="1"/>
    <cellStyle name="Связанная ячейка" xfId="19" builtinId="24" customBuiltin="1"/>
    <cellStyle name="Текст предупреждения" xfId="21" builtinId="11" customBuiltin="1"/>
    <cellStyle name="Хороший" xfId="13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topLeftCell="A85" workbookViewId="0">
      <selection activeCell="J184" sqref="J184"/>
    </sheetView>
  </sheetViews>
  <sheetFormatPr defaultRowHeight="15"/>
  <cols>
    <col min="1" max="1" width="27" customWidth="1"/>
    <col min="2" max="2" width="26.85546875" customWidth="1"/>
    <col min="3" max="3" width="10.140625" customWidth="1"/>
    <col min="4" max="4" width="12.28515625" customWidth="1"/>
    <col min="5" max="5" width="10.140625" customWidth="1"/>
    <col min="6" max="6" width="11.140625" customWidth="1"/>
    <col min="7" max="7" width="10.28515625" customWidth="1"/>
    <col min="8" max="8" width="8.42578125" customWidth="1"/>
    <col min="9" max="9" width="17" customWidth="1"/>
  </cols>
  <sheetData>
    <row r="1" spans="1:11" ht="23.25" customHeight="1">
      <c r="A1" s="78" t="s">
        <v>315</v>
      </c>
      <c r="B1" s="78"/>
      <c r="C1" s="78"/>
      <c r="D1" s="78"/>
      <c r="E1" s="78"/>
      <c r="F1" s="78"/>
      <c r="G1" s="78"/>
      <c r="H1" s="78"/>
    </row>
    <row r="2" spans="1:11" ht="60">
      <c r="A2" s="44" t="s">
        <v>0</v>
      </c>
      <c r="B2" s="47" t="s">
        <v>1</v>
      </c>
      <c r="C2" s="44" t="s">
        <v>268</v>
      </c>
      <c r="D2" s="34" t="s">
        <v>316</v>
      </c>
      <c r="E2" s="44" t="s">
        <v>2</v>
      </c>
      <c r="F2" s="40" t="s">
        <v>317</v>
      </c>
      <c r="G2" s="40" t="s">
        <v>3</v>
      </c>
      <c r="H2" s="40" t="s">
        <v>4</v>
      </c>
    </row>
    <row r="3" spans="1:11">
      <c r="A3" s="48">
        <v>1</v>
      </c>
      <c r="B3" s="48">
        <v>2</v>
      </c>
      <c r="C3" s="49">
        <v>3</v>
      </c>
      <c r="D3" s="35">
        <v>4</v>
      </c>
      <c r="E3" s="41">
        <v>5</v>
      </c>
      <c r="F3" s="41">
        <v>6</v>
      </c>
      <c r="G3" s="41">
        <v>7</v>
      </c>
      <c r="H3" s="41">
        <v>8</v>
      </c>
    </row>
    <row r="4" spans="1:11" ht="25.5">
      <c r="A4" s="65" t="s">
        <v>5</v>
      </c>
      <c r="B4" s="21" t="s">
        <v>6</v>
      </c>
      <c r="C4" s="25">
        <f>SUM(C5+C11+C17+C30+C36+C39+C41+C51+C57+C66+C76+C111)</f>
        <v>545011.06000000006</v>
      </c>
      <c r="D4" s="36">
        <f>SUM(D5+D11+D17+D30+D36+D39+D41+D51+D57+D66+D76+D111)</f>
        <v>595292.41800000006</v>
      </c>
      <c r="E4" s="25">
        <f>SUM(D4*100/C4)</f>
        <v>109.22575002422886</v>
      </c>
      <c r="F4" s="25">
        <f>SUM(F5+F11+F17+F30+F36+F39+F41+F51+F57+F66+F76+F111)</f>
        <v>539152.81999999995</v>
      </c>
      <c r="G4" s="42">
        <f>SUM(D4-F4)</f>
        <v>56139.598000000115</v>
      </c>
      <c r="H4" s="42">
        <f>SUM(D4*100/F4)</f>
        <v>110.4125576121442</v>
      </c>
      <c r="I4" s="12"/>
    </row>
    <row r="5" spans="1:11" ht="26.25">
      <c r="A5" s="66" t="s">
        <v>7</v>
      </c>
      <c r="B5" s="50" t="s">
        <v>8</v>
      </c>
      <c r="C5" s="25">
        <f>SUM(C6)</f>
        <v>409356.06</v>
      </c>
      <c r="D5" s="36">
        <f>SUM(D6)</f>
        <v>452787.41000000003</v>
      </c>
      <c r="E5" s="25">
        <f>SUM(D5*100/C5)</f>
        <v>110.60967559635003</v>
      </c>
      <c r="F5" s="25">
        <f t="shared" ref="F5" si="0">SUM(F6)</f>
        <v>387659.54</v>
      </c>
      <c r="G5" s="42">
        <f t="shared" ref="G5:G66" si="1">SUM(D5-F5)</f>
        <v>65127.870000000054</v>
      </c>
      <c r="H5" s="42">
        <f t="shared" ref="H5:H74" si="2">SUM(D5*100/F5)</f>
        <v>116.80027531374567</v>
      </c>
    </row>
    <row r="6" spans="1:11" ht="26.25">
      <c r="A6" s="66" t="s">
        <v>9</v>
      </c>
      <c r="B6" s="50" t="s">
        <v>10</v>
      </c>
      <c r="C6" s="25">
        <f>SUM(C7:C10)</f>
        <v>409356.06</v>
      </c>
      <c r="D6" s="36">
        <f t="shared" ref="D6:F6" si="3">SUM(D7:D10)</f>
        <v>452787.41000000003</v>
      </c>
      <c r="E6" s="25">
        <f>SUM(D6*100/C6)</f>
        <v>110.60967559635003</v>
      </c>
      <c r="F6" s="25">
        <f t="shared" si="3"/>
        <v>387659.54</v>
      </c>
      <c r="G6" s="42">
        <f t="shared" si="1"/>
        <v>65127.870000000054</v>
      </c>
      <c r="H6" s="42">
        <f t="shared" si="2"/>
        <v>116.80027531374567</v>
      </c>
    </row>
    <row r="7" spans="1:11" ht="127.5">
      <c r="A7" s="67" t="s">
        <v>11</v>
      </c>
      <c r="B7" s="14" t="s">
        <v>12</v>
      </c>
      <c r="C7" s="9">
        <v>401125.06</v>
      </c>
      <c r="D7" s="51">
        <v>444163</v>
      </c>
      <c r="E7" s="9">
        <f t="shared" ref="E7:E67" si="4">SUM(D7*100/C7)</f>
        <v>110.72930721406436</v>
      </c>
      <c r="F7" s="8">
        <v>380561.67</v>
      </c>
      <c r="G7" s="8">
        <f t="shared" si="1"/>
        <v>63601.330000000016</v>
      </c>
      <c r="H7" s="8">
        <f t="shared" si="2"/>
        <v>116.71248972604099</v>
      </c>
      <c r="K7" s="10"/>
    </row>
    <row r="8" spans="1:11" ht="191.25">
      <c r="A8" s="67" t="s">
        <v>13</v>
      </c>
      <c r="B8" s="14" t="s">
        <v>14</v>
      </c>
      <c r="C8" s="9">
        <v>701</v>
      </c>
      <c r="D8" s="51">
        <v>709.02</v>
      </c>
      <c r="E8" s="9">
        <f t="shared" si="4"/>
        <v>101.14407988587732</v>
      </c>
      <c r="F8" s="8">
        <v>701.01</v>
      </c>
      <c r="G8" s="8">
        <f t="shared" si="1"/>
        <v>8.0099999999999909</v>
      </c>
      <c r="H8" s="8">
        <f t="shared" si="2"/>
        <v>101.14263705225318</v>
      </c>
    </row>
    <row r="9" spans="1:11" ht="76.5">
      <c r="A9" s="67" t="s">
        <v>15</v>
      </c>
      <c r="B9" s="14" t="s">
        <v>16</v>
      </c>
      <c r="C9" s="9">
        <v>1685</v>
      </c>
      <c r="D9" s="51">
        <v>1865.8</v>
      </c>
      <c r="E9" s="9">
        <f t="shared" si="4"/>
        <v>110.7299703264095</v>
      </c>
      <c r="F9" s="8">
        <v>2146.63</v>
      </c>
      <c r="G9" s="8">
        <f t="shared" si="1"/>
        <v>-280.83000000000015</v>
      </c>
      <c r="H9" s="8">
        <f t="shared" si="2"/>
        <v>86.917633686289662</v>
      </c>
    </row>
    <row r="10" spans="1:11" ht="153">
      <c r="A10" s="67" t="s">
        <v>17</v>
      </c>
      <c r="B10" s="14" t="s">
        <v>18</v>
      </c>
      <c r="C10" s="9">
        <v>5845</v>
      </c>
      <c r="D10" s="51">
        <v>6049.59</v>
      </c>
      <c r="E10" s="9">
        <f t="shared" si="4"/>
        <v>103.50025662959794</v>
      </c>
      <c r="F10" s="8">
        <v>4250.2299999999996</v>
      </c>
      <c r="G10" s="8">
        <f t="shared" si="1"/>
        <v>1799.3600000000006</v>
      </c>
      <c r="H10" s="8">
        <f t="shared" si="2"/>
        <v>142.33559125035589</v>
      </c>
    </row>
    <row r="11" spans="1:11" ht="63.75">
      <c r="A11" s="65" t="s">
        <v>19</v>
      </c>
      <c r="B11" s="11" t="s">
        <v>20</v>
      </c>
      <c r="C11" s="25">
        <f>SUM(C12)</f>
        <v>15168</v>
      </c>
      <c r="D11" s="36">
        <f>SUM(D12)</f>
        <v>16212.286</v>
      </c>
      <c r="E11" s="25">
        <f t="shared" si="4"/>
        <v>106.88479694092828</v>
      </c>
      <c r="F11" s="25">
        <f>SUM(F12)</f>
        <v>11712.49</v>
      </c>
      <c r="G11" s="42">
        <f t="shared" si="1"/>
        <v>4499.7960000000003</v>
      </c>
      <c r="H11" s="42">
        <f t="shared" si="2"/>
        <v>138.41878200109457</v>
      </c>
    </row>
    <row r="12" spans="1:11" ht="51">
      <c r="A12" s="65" t="s">
        <v>21</v>
      </c>
      <c r="B12" s="11" t="s">
        <v>22</v>
      </c>
      <c r="C12" s="25">
        <f>SUM(C13:C16)</f>
        <v>15168</v>
      </c>
      <c r="D12" s="36">
        <f t="shared" ref="D12:F12" si="5">SUM(D13:D16)</f>
        <v>16212.286</v>
      </c>
      <c r="E12" s="25">
        <f t="shared" si="4"/>
        <v>106.88479694092828</v>
      </c>
      <c r="F12" s="25">
        <f t="shared" si="5"/>
        <v>11712.49</v>
      </c>
      <c r="G12" s="42">
        <f t="shared" si="1"/>
        <v>4499.7960000000003</v>
      </c>
      <c r="H12" s="42">
        <f t="shared" si="2"/>
        <v>138.41878200109457</v>
      </c>
    </row>
    <row r="13" spans="1:11" ht="127.5">
      <c r="A13" s="68" t="s">
        <v>23</v>
      </c>
      <c r="B13" s="17" t="s">
        <v>24</v>
      </c>
      <c r="C13" s="9">
        <v>5160</v>
      </c>
      <c r="D13" s="51">
        <v>5542.32</v>
      </c>
      <c r="E13" s="9">
        <f t="shared" si="4"/>
        <v>107.40930232558139</v>
      </c>
      <c r="F13" s="8">
        <v>4083.01</v>
      </c>
      <c r="G13" s="8">
        <f t="shared" si="1"/>
        <v>1459.3099999999995</v>
      </c>
      <c r="H13" s="8">
        <f t="shared" si="2"/>
        <v>135.74103418801326</v>
      </c>
    </row>
    <row r="14" spans="1:11" ht="153">
      <c r="A14" s="68" t="s">
        <v>25</v>
      </c>
      <c r="B14" s="17" t="s">
        <v>26</v>
      </c>
      <c r="C14" s="9">
        <v>72</v>
      </c>
      <c r="D14" s="51">
        <v>84.6</v>
      </c>
      <c r="E14" s="9">
        <f t="shared" si="4"/>
        <v>117.5</v>
      </c>
      <c r="F14" s="8">
        <v>110.61</v>
      </c>
      <c r="G14" s="8">
        <f t="shared" si="1"/>
        <v>-26.010000000000005</v>
      </c>
      <c r="H14" s="8">
        <f t="shared" si="2"/>
        <v>76.484947111472749</v>
      </c>
    </row>
    <row r="15" spans="1:11" ht="127.5">
      <c r="A15" s="69" t="s">
        <v>27</v>
      </c>
      <c r="B15" s="17" t="s">
        <v>28</v>
      </c>
      <c r="C15" s="9">
        <v>10712</v>
      </c>
      <c r="D15" s="51">
        <v>11406.255999999999</v>
      </c>
      <c r="E15" s="9">
        <f t="shared" si="4"/>
        <v>106.48110530246451</v>
      </c>
      <c r="F15" s="8">
        <v>8044.02</v>
      </c>
      <c r="G15" s="8">
        <f t="shared" si="1"/>
        <v>3362.235999999999</v>
      </c>
      <c r="H15" s="8">
        <f t="shared" si="2"/>
        <v>141.7979567430215</v>
      </c>
    </row>
    <row r="16" spans="1:11" ht="127.5">
      <c r="A16" s="68" t="s">
        <v>29</v>
      </c>
      <c r="B16" s="17" t="s">
        <v>30</v>
      </c>
      <c r="C16" s="9">
        <v>-776</v>
      </c>
      <c r="D16" s="51">
        <v>-820.89</v>
      </c>
      <c r="E16" s="9">
        <f t="shared" si="4"/>
        <v>105.78479381443299</v>
      </c>
      <c r="F16" s="8">
        <v>-525.15</v>
      </c>
      <c r="G16" s="43">
        <f t="shared" si="1"/>
        <v>-295.74</v>
      </c>
      <c r="H16" s="8">
        <f t="shared" si="2"/>
        <v>156.31533847472153</v>
      </c>
    </row>
    <row r="17" spans="1:10" ht="25.5">
      <c r="A17" s="65" t="s">
        <v>31</v>
      </c>
      <c r="B17" s="11" t="s">
        <v>32</v>
      </c>
      <c r="C17" s="25">
        <f>SUM(C23+C26+C28+C18)</f>
        <v>22675</v>
      </c>
      <c r="D17" s="36">
        <f>SUM(D23+D26+D28+D18)</f>
        <v>24075.307000000001</v>
      </c>
      <c r="E17" s="25">
        <f t="shared" si="4"/>
        <v>106.17555457552372</v>
      </c>
      <c r="F17" s="25">
        <f>SUM(F23+F26+F28)</f>
        <v>19792.95</v>
      </c>
      <c r="G17" s="42">
        <f t="shared" si="1"/>
        <v>4282.357</v>
      </c>
      <c r="H17" s="42">
        <f t="shared" si="2"/>
        <v>121.63576930169582</v>
      </c>
    </row>
    <row r="18" spans="1:10" ht="38.25">
      <c r="A18" s="65" t="s">
        <v>260</v>
      </c>
      <c r="B18" s="11" t="s">
        <v>253</v>
      </c>
      <c r="C18" s="25">
        <f>SUM(C19:C22)</f>
        <v>4258</v>
      </c>
      <c r="D18" s="36">
        <f>SUM(D19:D22)</f>
        <v>4365.5869999999995</v>
      </c>
      <c r="E18" s="25">
        <f t="shared" si="4"/>
        <v>102.52670267731328</v>
      </c>
      <c r="F18" s="25">
        <f>SUM(F19:F22)</f>
        <v>0</v>
      </c>
      <c r="G18" s="42">
        <f t="shared" si="1"/>
        <v>4365.5869999999995</v>
      </c>
      <c r="H18" s="42"/>
    </row>
    <row r="19" spans="1:10" ht="51">
      <c r="A19" s="67" t="s">
        <v>254</v>
      </c>
      <c r="B19" s="14" t="s">
        <v>255</v>
      </c>
      <c r="C19" s="9">
        <v>2210</v>
      </c>
      <c r="D19" s="51">
        <v>2247.4319999999998</v>
      </c>
      <c r="E19" s="9">
        <f t="shared" si="4"/>
        <v>101.69375565610859</v>
      </c>
      <c r="F19" s="8">
        <v>0</v>
      </c>
      <c r="G19" s="8">
        <f t="shared" si="1"/>
        <v>2247.4319999999998</v>
      </c>
      <c r="H19" s="42"/>
    </row>
    <row r="20" spans="1:10" ht="76.5">
      <c r="A20" s="67" t="s">
        <v>270</v>
      </c>
      <c r="B20" s="14" t="s">
        <v>271</v>
      </c>
      <c r="C20" s="9">
        <v>0</v>
      </c>
      <c r="D20" s="51">
        <v>0.14000000000000001</v>
      </c>
      <c r="E20" s="9"/>
      <c r="F20" s="8">
        <v>0</v>
      </c>
      <c r="G20" s="8">
        <f t="shared" si="1"/>
        <v>0.14000000000000001</v>
      </c>
      <c r="H20" s="42"/>
    </row>
    <row r="21" spans="1:10" ht="76.5">
      <c r="A21" s="67" t="s">
        <v>258</v>
      </c>
      <c r="B21" s="14" t="s">
        <v>256</v>
      </c>
      <c r="C21" s="9">
        <v>1176</v>
      </c>
      <c r="D21" s="51">
        <v>1181.8679999999999</v>
      </c>
      <c r="E21" s="9">
        <f t="shared" si="4"/>
        <v>100.49897959183673</v>
      </c>
      <c r="F21" s="8">
        <v>0</v>
      </c>
      <c r="G21" s="8">
        <f t="shared" si="1"/>
        <v>1181.8679999999999</v>
      </c>
      <c r="H21" s="42"/>
    </row>
    <row r="22" spans="1:10" ht="51">
      <c r="A22" s="67" t="s">
        <v>259</v>
      </c>
      <c r="B22" s="14" t="s">
        <v>257</v>
      </c>
      <c r="C22" s="9">
        <v>872</v>
      </c>
      <c r="D22" s="51">
        <v>936.14700000000005</v>
      </c>
      <c r="E22" s="9">
        <f t="shared" si="4"/>
        <v>107.35630733944956</v>
      </c>
      <c r="F22" s="8">
        <v>0</v>
      </c>
      <c r="G22" s="8">
        <f t="shared" si="1"/>
        <v>936.14700000000005</v>
      </c>
      <c r="H22" s="42"/>
    </row>
    <row r="23" spans="1:10" ht="38.25">
      <c r="A23" s="65" t="s">
        <v>33</v>
      </c>
      <c r="B23" s="11" t="s">
        <v>34</v>
      </c>
      <c r="C23" s="13">
        <f>SUM(C24:C25)</f>
        <v>16397</v>
      </c>
      <c r="D23" s="37">
        <f t="shared" ref="D23:F23" si="6">SUM(D24:D25)</f>
        <v>16869.490000000002</v>
      </c>
      <c r="E23" s="25">
        <f t="shared" si="4"/>
        <v>102.88156370067696</v>
      </c>
      <c r="F23" s="13">
        <f t="shared" si="6"/>
        <v>17360.52</v>
      </c>
      <c r="G23" s="42">
        <f t="shared" si="1"/>
        <v>-491.02999999999884</v>
      </c>
      <c r="H23" s="42">
        <f t="shared" si="2"/>
        <v>97.171570897645935</v>
      </c>
    </row>
    <row r="24" spans="1:10" ht="38.25">
      <c r="A24" s="67" t="s">
        <v>35</v>
      </c>
      <c r="B24" s="14" t="s">
        <v>34</v>
      </c>
      <c r="C24" s="9">
        <v>16383</v>
      </c>
      <c r="D24" s="51">
        <v>16850.464</v>
      </c>
      <c r="E24" s="9">
        <f t="shared" si="4"/>
        <v>102.85334798266496</v>
      </c>
      <c r="F24" s="8">
        <v>17349.310000000001</v>
      </c>
      <c r="G24" s="8">
        <f t="shared" si="1"/>
        <v>-498.84600000000137</v>
      </c>
      <c r="H24" s="8">
        <f t="shared" si="2"/>
        <v>97.124692567024269</v>
      </c>
    </row>
    <row r="25" spans="1:10" ht="63.75">
      <c r="A25" s="67" t="s">
        <v>36</v>
      </c>
      <c r="B25" s="14" t="s">
        <v>37</v>
      </c>
      <c r="C25" s="9">
        <v>14</v>
      </c>
      <c r="D25" s="8">
        <v>19.026</v>
      </c>
      <c r="E25" s="9"/>
      <c r="F25" s="8">
        <v>11.21</v>
      </c>
      <c r="G25" s="8">
        <f t="shared" si="1"/>
        <v>7.8159999999999989</v>
      </c>
      <c r="H25" s="8">
        <f t="shared" si="2"/>
        <v>169.72346119536127</v>
      </c>
    </row>
    <row r="26" spans="1:10" ht="25.5">
      <c r="A26" s="65" t="s">
        <v>38</v>
      </c>
      <c r="B26" s="11" t="s">
        <v>39</v>
      </c>
      <c r="C26" s="13">
        <f>C27</f>
        <v>70</v>
      </c>
      <c r="D26" s="13">
        <f>D27</f>
        <v>70.75</v>
      </c>
      <c r="E26" s="25">
        <f t="shared" si="4"/>
        <v>101.07142857142857</v>
      </c>
      <c r="F26" s="13">
        <f>F27</f>
        <v>25.52</v>
      </c>
      <c r="G26" s="42">
        <f t="shared" si="1"/>
        <v>45.230000000000004</v>
      </c>
      <c r="H26" s="8">
        <f t="shared" si="2"/>
        <v>277.23354231974923</v>
      </c>
    </row>
    <row r="27" spans="1:10" ht="25.5">
      <c r="A27" s="67" t="s">
        <v>40</v>
      </c>
      <c r="B27" s="14" t="s">
        <v>39</v>
      </c>
      <c r="C27" s="9">
        <v>70</v>
      </c>
      <c r="D27" s="51">
        <v>70.75</v>
      </c>
      <c r="E27" s="9">
        <f t="shared" si="4"/>
        <v>101.07142857142857</v>
      </c>
      <c r="F27" s="8">
        <v>25.52</v>
      </c>
      <c r="G27" s="8">
        <f t="shared" si="1"/>
        <v>45.230000000000004</v>
      </c>
      <c r="H27" s="8">
        <f t="shared" si="2"/>
        <v>277.23354231974923</v>
      </c>
    </row>
    <row r="28" spans="1:10" ht="38.25">
      <c r="A28" s="65" t="s">
        <v>41</v>
      </c>
      <c r="B28" s="11" t="s">
        <v>42</v>
      </c>
      <c r="C28" s="25">
        <f>SUM(C29)</f>
        <v>1950</v>
      </c>
      <c r="D28" s="36">
        <f>SUM(D29)</f>
        <v>2769.48</v>
      </c>
      <c r="E28" s="25">
        <f t="shared" si="4"/>
        <v>142.02461538461537</v>
      </c>
      <c r="F28" s="25">
        <f>SUM(F29)</f>
        <v>2406.91</v>
      </c>
      <c r="G28" s="42">
        <f t="shared" si="1"/>
        <v>362.57000000000016</v>
      </c>
      <c r="H28" s="42">
        <f t="shared" si="2"/>
        <v>115.06371239473017</v>
      </c>
    </row>
    <row r="29" spans="1:10" ht="63.75">
      <c r="A29" s="67" t="s">
        <v>43</v>
      </c>
      <c r="B29" s="14" t="s">
        <v>44</v>
      </c>
      <c r="C29" s="9">
        <v>1950</v>
      </c>
      <c r="D29" s="51">
        <v>2769.48</v>
      </c>
      <c r="E29" s="9">
        <f t="shared" si="4"/>
        <v>142.02461538461537</v>
      </c>
      <c r="F29" s="8">
        <v>2406.91</v>
      </c>
      <c r="G29" s="8">
        <f t="shared" si="1"/>
        <v>362.57000000000016</v>
      </c>
      <c r="H29" s="8">
        <f t="shared" si="2"/>
        <v>115.06371239473017</v>
      </c>
    </row>
    <row r="30" spans="1:10">
      <c r="A30" s="66" t="s">
        <v>45</v>
      </c>
      <c r="B30" s="18" t="s">
        <v>46</v>
      </c>
      <c r="C30" s="25">
        <f>SUM(C31+C33)</f>
        <v>42900</v>
      </c>
      <c r="D30" s="36">
        <f t="shared" ref="D30:F30" si="7">SUM(D31+D33)</f>
        <v>44878.877</v>
      </c>
      <c r="E30" s="25">
        <f t="shared" si="4"/>
        <v>104.61276689976691</v>
      </c>
      <c r="F30" s="25">
        <f t="shared" si="7"/>
        <v>75095.360000000001</v>
      </c>
      <c r="G30" s="42">
        <f t="shared" si="1"/>
        <v>-30216.483</v>
      </c>
      <c r="H30" s="42">
        <f t="shared" si="2"/>
        <v>59.762516618869661</v>
      </c>
    </row>
    <row r="31" spans="1:10" ht="25.5">
      <c r="A31" s="65" t="s">
        <v>47</v>
      </c>
      <c r="B31" s="11" t="s">
        <v>48</v>
      </c>
      <c r="C31" s="25">
        <f>SUM(C32)</f>
        <v>11500</v>
      </c>
      <c r="D31" s="36">
        <f t="shared" ref="D31:F31" si="8">SUM(D32)</f>
        <v>12972.94</v>
      </c>
      <c r="E31" s="25">
        <f t="shared" si="4"/>
        <v>112.80817391304348</v>
      </c>
      <c r="F31" s="25">
        <f t="shared" si="8"/>
        <v>11901.79</v>
      </c>
      <c r="G31" s="42">
        <f t="shared" si="1"/>
        <v>1071.1499999999996</v>
      </c>
      <c r="H31" s="42">
        <f t="shared" si="2"/>
        <v>108.99990673671775</v>
      </c>
    </row>
    <row r="32" spans="1:10" ht="76.5">
      <c r="A32" s="67" t="s">
        <v>49</v>
      </c>
      <c r="B32" s="14" t="s">
        <v>50</v>
      </c>
      <c r="C32" s="9">
        <v>11500</v>
      </c>
      <c r="D32" s="51">
        <v>12972.94</v>
      </c>
      <c r="E32" s="9">
        <f t="shared" si="4"/>
        <v>112.80817391304348</v>
      </c>
      <c r="F32" s="8">
        <v>11901.79</v>
      </c>
      <c r="G32" s="8">
        <f t="shared" si="1"/>
        <v>1071.1499999999996</v>
      </c>
      <c r="H32" s="8">
        <f t="shared" si="2"/>
        <v>108.99990673671775</v>
      </c>
      <c r="J32" s="3"/>
    </row>
    <row r="33" spans="1:9">
      <c r="A33" s="66" t="s">
        <v>51</v>
      </c>
      <c r="B33" s="18" t="s">
        <v>52</v>
      </c>
      <c r="C33" s="13">
        <f>SUM(C34:C35)</f>
        <v>31400</v>
      </c>
      <c r="D33" s="37">
        <f>SUM(D34:D35)</f>
        <v>31905.936999999998</v>
      </c>
      <c r="E33" s="25">
        <f t="shared" si="4"/>
        <v>101.61126433121018</v>
      </c>
      <c r="F33" s="13">
        <f>SUM(F34:F35)</f>
        <v>63193.57</v>
      </c>
      <c r="G33" s="42">
        <f t="shared" si="1"/>
        <v>-31287.633000000002</v>
      </c>
      <c r="H33" s="42">
        <f t="shared" si="2"/>
        <v>50.489214329875644</v>
      </c>
    </row>
    <row r="34" spans="1:9" ht="63.75">
      <c r="A34" s="67" t="s">
        <v>199</v>
      </c>
      <c r="B34" s="14" t="s">
        <v>200</v>
      </c>
      <c r="C34" s="9">
        <v>25400</v>
      </c>
      <c r="D34" s="51">
        <v>25799.43</v>
      </c>
      <c r="E34" s="9">
        <f t="shared" si="4"/>
        <v>101.57255905511811</v>
      </c>
      <c r="F34" s="8">
        <v>55820.959999999999</v>
      </c>
      <c r="G34" s="8">
        <f t="shared" si="1"/>
        <v>-30021.53</v>
      </c>
      <c r="H34" s="8">
        <f t="shared" si="2"/>
        <v>46.218176828202168</v>
      </c>
    </row>
    <row r="35" spans="1:9" ht="51">
      <c r="A35" s="67" t="s">
        <v>201</v>
      </c>
      <c r="B35" s="14" t="s">
        <v>202</v>
      </c>
      <c r="C35" s="9">
        <v>6000</v>
      </c>
      <c r="D35" s="51">
        <v>6106.5069999999996</v>
      </c>
      <c r="E35" s="9">
        <f t="shared" si="4"/>
        <v>101.77511666666666</v>
      </c>
      <c r="F35" s="8">
        <v>7372.61</v>
      </c>
      <c r="G35" s="8">
        <f t="shared" si="1"/>
        <v>-1266.1030000000001</v>
      </c>
      <c r="H35" s="8">
        <f t="shared" si="2"/>
        <v>82.82693645805216</v>
      </c>
    </row>
    <row r="36" spans="1:9" ht="25.5">
      <c r="A36" s="65" t="s">
        <v>53</v>
      </c>
      <c r="B36" s="11" t="s">
        <v>54</v>
      </c>
      <c r="C36" s="25">
        <f>SUM(C37:C38)</f>
        <v>5060</v>
      </c>
      <c r="D36" s="36">
        <f>SUM(D37:D38)</f>
        <v>5267.5330000000004</v>
      </c>
      <c r="E36" s="25">
        <f t="shared" si="4"/>
        <v>104.10144268774704</v>
      </c>
      <c r="F36" s="25">
        <f>SUM(F37:F38)</f>
        <v>6021.48</v>
      </c>
      <c r="G36" s="42">
        <f t="shared" si="1"/>
        <v>-753.94699999999921</v>
      </c>
      <c r="H36" s="42">
        <f t="shared" si="2"/>
        <v>87.479041697390031</v>
      </c>
    </row>
    <row r="37" spans="1:9" ht="76.5">
      <c r="A37" s="67" t="s">
        <v>55</v>
      </c>
      <c r="B37" s="14" t="s">
        <v>56</v>
      </c>
      <c r="C37" s="9">
        <v>5055</v>
      </c>
      <c r="D37" s="51">
        <v>5262.5330000000004</v>
      </c>
      <c r="E37" s="9">
        <f t="shared" si="4"/>
        <v>104.10549950544016</v>
      </c>
      <c r="F37" s="8">
        <v>5956.48</v>
      </c>
      <c r="G37" s="8">
        <f t="shared" si="1"/>
        <v>-693.94699999999921</v>
      </c>
      <c r="H37" s="8">
        <f t="shared" si="2"/>
        <v>88.349713253465154</v>
      </c>
    </row>
    <row r="38" spans="1:9" ht="51">
      <c r="A38" s="67" t="s">
        <v>57</v>
      </c>
      <c r="B38" s="14" t="s">
        <v>58</v>
      </c>
      <c r="C38" s="9">
        <v>5</v>
      </c>
      <c r="D38" s="38">
        <v>5</v>
      </c>
      <c r="E38" s="9">
        <f t="shared" si="4"/>
        <v>100</v>
      </c>
      <c r="F38" s="8">
        <v>65</v>
      </c>
      <c r="G38" s="8">
        <f t="shared" si="1"/>
        <v>-60</v>
      </c>
      <c r="H38" s="8">
        <f t="shared" si="2"/>
        <v>7.6923076923076925</v>
      </c>
    </row>
    <row r="39" spans="1:9" ht="76.5">
      <c r="A39" s="70" t="s">
        <v>59</v>
      </c>
      <c r="B39" s="11" t="s">
        <v>60</v>
      </c>
      <c r="C39" s="25">
        <f>SUM(C40)</f>
        <v>0</v>
      </c>
      <c r="D39" s="36">
        <f>SUM(D40)</f>
        <v>0</v>
      </c>
      <c r="E39" s="9"/>
      <c r="F39" s="25">
        <f t="shared" ref="F39" si="9">SUM(F40)</f>
        <v>0.51</v>
      </c>
      <c r="G39" s="42">
        <f t="shared" si="1"/>
        <v>-0.51</v>
      </c>
      <c r="H39" s="42">
        <f t="shared" si="2"/>
        <v>0</v>
      </c>
    </row>
    <row r="40" spans="1:9" ht="63.75">
      <c r="A40" s="71" t="s">
        <v>61</v>
      </c>
      <c r="B40" s="14" t="s">
        <v>62</v>
      </c>
      <c r="C40" s="9">
        <v>0</v>
      </c>
      <c r="D40" s="38">
        <v>0</v>
      </c>
      <c r="E40" s="9"/>
      <c r="F40" s="8">
        <v>0.51</v>
      </c>
      <c r="G40" s="8">
        <f t="shared" si="1"/>
        <v>-0.51</v>
      </c>
      <c r="H40" s="8">
        <f t="shared" si="2"/>
        <v>0</v>
      </c>
    </row>
    <row r="41" spans="1:9" ht="89.25">
      <c r="A41" s="65" t="s">
        <v>63</v>
      </c>
      <c r="B41" s="21" t="s">
        <v>64</v>
      </c>
      <c r="C41" s="25">
        <f>SUM(C42+C50)</f>
        <v>34194</v>
      </c>
      <c r="D41" s="36">
        <f>SUM(D42+D50)</f>
        <v>35431.539999999994</v>
      </c>
      <c r="E41" s="25">
        <f t="shared" si="4"/>
        <v>103.61917295431945</v>
      </c>
      <c r="F41" s="25">
        <f t="shared" ref="F41" si="10">SUM(F42)</f>
        <v>27092.260000000002</v>
      </c>
      <c r="G41" s="42">
        <f t="shared" si="1"/>
        <v>8339.2799999999916</v>
      </c>
      <c r="H41" s="42">
        <f t="shared" si="2"/>
        <v>130.78104226077852</v>
      </c>
      <c r="I41" s="3"/>
    </row>
    <row r="42" spans="1:9" ht="153.75">
      <c r="A42" s="65" t="s">
        <v>65</v>
      </c>
      <c r="B42" s="52" t="s">
        <v>66</v>
      </c>
      <c r="C42" s="25">
        <f>SUM(C43+C46)</f>
        <v>34157</v>
      </c>
      <c r="D42" s="36">
        <f>SUM(D43+D46)</f>
        <v>35394.009999999995</v>
      </c>
      <c r="E42" s="25">
        <f t="shared" si="4"/>
        <v>103.62154170448223</v>
      </c>
      <c r="F42" s="25">
        <f>SUM(F43+F46+F50)</f>
        <v>27092.260000000002</v>
      </c>
      <c r="G42" s="42">
        <f t="shared" si="1"/>
        <v>8301.7499999999927</v>
      </c>
      <c r="H42" s="42">
        <f t="shared" si="2"/>
        <v>130.6425156114698</v>
      </c>
    </row>
    <row r="43" spans="1:9" ht="140.25">
      <c r="A43" s="65" t="s">
        <v>67</v>
      </c>
      <c r="B43" s="11" t="s">
        <v>68</v>
      </c>
      <c r="C43" s="42">
        <f>SUM(C44:C45)</f>
        <v>25677</v>
      </c>
      <c r="D43" s="53">
        <f>SUM(D44:D45)</f>
        <v>26275.686999999998</v>
      </c>
      <c r="E43" s="25">
        <f t="shared" si="4"/>
        <v>102.33160805390037</v>
      </c>
      <c r="F43" s="42">
        <f>SUM(F44:F45)</f>
        <v>19148.870000000003</v>
      </c>
      <c r="G43" s="42">
        <f t="shared" si="1"/>
        <v>7126.8169999999955</v>
      </c>
      <c r="H43" s="42">
        <f t="shared" si="2"/>
        <v>137.21795071980745</v>
      </c>
    </row>
    <row r="44" spans="1:9" ht="165.75">
      <c r="A44" s="67" t="s">
        <v>69</v>
      </c>
      <c r="B44" s="1" t="s">
        <v>304</v>
      </c>
      <c r="C44" s="9">
        <v>21327</v>
      </c>
      <c r="D44" s="51">
        <v>21149.46</v>
      </c>
      <c r="E44" s="9">
        <f t="shared" si="4"/>
        <v>99.167534111689406</v>
      </c>
      <c r="F44" s="8">
        <v>17908.740000000002</v>
      </c>
      <c r="G44" s="8">
        <f t="shared" si="1"/>
        <v>3240.7199999999975</v>
      </c>
      <c r="H44" s="8">
        <f t="shared" si="2"/>
        <v>118.09574542932667</v>
      </c>
    </row>
    <row r="45" spans="1:9" ht="165.75">
      <c r="A45" s="67" t="s">
        <v>70</v>
      </c>
      <c r="B45" s="1" t="s">
        <v>305</v>
      </c>
      <c r="C45" s="9">
        <v>4350</v>
      </c>
      <c r="D45" s="38">
        <v>5126.2269999999999</v>
      </c>
      <c r="E45" s="9">
        <f t="shared" si="4"/>
        <v>117.84429885057472</v>
      </c>
      <c r="F45" s="8">
        <v>1240.1300000000001</v>
      </c>
      <c r="G45" s="8">
        <f t="shared" si="1"/>
        <v>3886.0969999999998</v>
      </c>
      <c r="H45" s="8">
        <f t="shared" si="2"/>
        <v>413.36206688008514</v>
      </c>
    </row>
    <row r="46" spans="1:9" ht="64.5">
      <c r="A46" s="65" t="s">
        <v>71</v>
      </c>
      <c r="B46" s="54" t="s">
        <v>72</v>
      </c>
      <c r="C46" s="25">
        <f>SUM(C47:C49)</f>
        <v>8480</v>
      </c>
      <c r="D46" s="36">
        <f t="shared" ref="D46:F46" si="11">SUM(D47:D49)</f>
        <v>9118.3230000000003</v>
      </c>
      <c r="E46" s="25">
        <f t="shared" si="4"/>
        <v>107.52739386792453</v>
      </c>
      <c r="F46" s="25">
        <f t="shared" si="11"/>
        <v>7911.13</v>
      </c>
      <c r="G46" s="42">
        <f t="shared" si="1"/>
        <v>1207.1930000000002</v>
      </c>
      <c r="H46" s="42">
        <f t="shared" si="2"/>
        <v>115.25942564462979</v>
      </c>
    </row>
    <row r="47" spans="1:9" ht="153">
      <c r="A47" s="67" t="s">
        <v>73</v>
      </c>
      <c r="B47" s="1" t="s">
        <v>306</v>
      </c>
      <c r="C47" s="9">
        <v>4550</v>
      </c>
      <c r="D47" s="51">
        <v>4938.2060000000001</v>
      </c>
      <c r="E47" s="9">
        <f t="shared" si="4"/>
        <v>108.53200000000001</v>
      </c>
      <c r="F47" s="8">
        <v>4893.3500000000004</v>
      </c>
      <c r="G47" s="8">
        <f t="shared" si="1"/>
        <v>44.855999999999767</v>
      </c>
      <c r="H47" s="8">
        <f t="shared" si="2"/>
        <v>100.91667262713683</v>
      </c>
    </row>
    <row r="48" spans="1:9" ht="127.5">
      <c r="A48" s="67" t="s">
        <v>74</v>
      </c>
      <c r="B48" s="1" t="s">
        <v>307</v>
      </c>
      <c r="C48" s="9">
        <v>3340</v>
      </c>
      <c r="D48" s="38">
        <v>3536.6509999999998</v>
      </c>
      <c r="E48" s="9">
        <f t="shared" si="4"/>
        <v>105.88775449101796</v>
      </c>
      <c r="F48" s="8">
        <v>2391.16</v>
      </c>
      <c r="G48" s="8">
        <f t="shared" si="1"/>
        <v>1145.491</v>
      </c>
      <c r="H48" s="8">
        <f t="shared" si="2"/>
        <v>147.90524264373778</v>
      </c>
    </row>
    <row r="49" spans="1:8" ht="102">
      <c r="A49" s="67" t="s">
        <v>75</v>
      </c>
      <c r="B49" s="1" t="s">
        <v>308</v>
      </c>
      <c r="C49" s="9">
        <v>590</v>
      </c>
      <c r="D49" s="38">
        <v>643.46600000000001</v>
      </c>
      <c r="E49" s="9">
        <f t="shared" si="4"/>
        <v>109.06203389830509</v>
      </c>
      <c r="F49" s="8">
        <v>626.62</v>
      </c>
      <c r="G49" s="8">
        <f t="shared" si="1"/>
        <v>16.846000000000004</v>
      </c>
      <c r="H49" s="8">
        <f t="shared" si="2"/>
        <v>102.68839168874277</v>
      </c>
    </row>
    <row r="50" spans="1:8" ht="140.25">
      <c r="A50" s="67" t="s">
        <v>249</v>
      </c>
      <c r="B50" s="1" t="s">
        <v>250</v>
      </c>
      <c r="C50" s="55">
        <v>37</v>
      </c>
      <c r="D50" s="38">
        <v>37.53</v>
      </c>
      <c r="E50" s="9">
        <f t="shared" ref="E50" si="12">SUM(D50*100/C50)</f>
        <v>101.43243243243244</v>
      </c>
      <c r="F50" s="8">
        <v>32.26</v>
      </c>
      <c r="G50" s="8">
        <f t="shared" si="1"/>
        <v>5.2700000000000031</v>
      </c>
      <c r="H50" s="8">
        <f t="shared" si="2"/>
        <v>116.33601983880968</v>
      </c>
    </row>
    <row r="51" spans="1:8" ht="51">
      <c r="A51" s="65" t="s">
        <v>76</v>
      </c>
      <c r="B51" s="21" t="s">
        <v>77</v>
      </c>
      <c r="C51" s="25">
        <f>SUM(C52)</f>
        <v>997</v>
      </c>
      <c r="D51" s="36">
        <f t="shared" ref="D51:F51" si="13">SUM(D52)</f>
        <v>1023.254</v>
      </c>
      <c r="E51" s="25">
        <f t="shared" si="4"/>
        <v>102.63329989969911</v>
      </c>
      <c r="F51" s="25">
        <f t="shared" si="13"/>
        <v>1117.53</v>
      </c>
      <c r="G51" s="42">
        <f t="shared" si="1"/>
        <v>-94.275999999999954</v>
      </c>
      <c r="H51" s="42">
        <f t="shared" si="2"/>
        <v>91.563895376410485</v>
      </c>
    </row>
    <row r="52" spans="1:8" ht="38.25">
      <c r="A52" s="65" t="s">
        <v>78</v>
      </c>
      <c r="B52" s="11" t="s">
        <v>79</v>
      </c>
      <c r="C52" s="25">
        <f>SUM(C53:C56)</f>
        <v>997</v>
      </c>
      <c r="D52" s="36">
        <f>SUM(D53:D56)</f>
        <v>1023.254</v>
      </c>
      <c r="E52" s="25">
        <f t="shared" si="4"/>
        <v>102.63329989969911</v>
      </c>
      <c r="F52" s="25">
        <f>SUM(F53:F56)</f>
        <v>1117.53</v>
      </c>
      <c r="G52" s="42">
        <f t="shared" si="1"/>
        <v>-94.275999999999954</v>
      </c>
      <c r="H52" s="42">
        <f t="shared" si="2"/>
        <v>91.563895376410485</v>
      </c>
    </row>
    <row r="53" spans="1:8" ht="51">
      <c r="A53" s="67" t="s">
        <v>80</v>
      </c>
      <c r="B53" s="14" t="s">
        <v>81</v>
      </c>
      <c r="C53" s="19">
        <v>600</v>
      </c>
      <c r="D53" s="38">
        <v>594.04399999999998</v>
      </c>
      <c r="E53" s="9">
        <f t="shared" si="4"/>
        <v>99.007333333333335</v>
      </c>
      <c r="F53" s="8">
        <v>433.48</v>
      </c>
      <c r="G53" s="8">
        <f t="shared" si="1"/>
        <v>160.56399999999996</v>
      </c>
      <c r="H53" s="8">
        <f t="shared" si="2"/>
        <v>137.04069391898128</v>
      </c>
    </row>
    <row r="54" spans="1:8" ht="51">
      <c r="A54" s="67" t="s">
        <v>82</v>
      </c>
      <c r="B54" s="14" t="s">
        <v>83</v>
      </c>
      <c r="C54" s="19">
        <v>-1</v>
      </c>
      <c r="D54" s="38">
        <v>-0.87</v>
      </c>
      <c r="E54" s="9"/>
      <c r="F54" s="8">
        <v>19.8</v>
      </c>
      <c r="G54" s="8">
        <f t="shared" si="1"/>
        <v>-20.67</v>
      </c>
      <c r="H54" s="8">
        <f t="shared" si="2"/>
        <v>-4.3939393939393936</v>
      </c>
    </row>
    <row r="55" spans="1:8" ht="25.5">
      <c r="A55" s="67" t="s">
        <v>84</v>
      </c>
      <c r="B55" s="14" t="s">
        <v>85</v>
      </c>
      <c r="C55" s="19">
        <v>68</v>
      </c>
      <c r="D55" s="38">
        <v>67.72</v>
      </c>
      <c r="E55" s="9">
        <f t="shared" si="4"/>
        <v>99.588235294117652</v>
      </c>
      <c r="F55" s="8">
        <v>86.61</v>
      </c>
      <c r="G55" s="8">
        <f t="shared" si="1"/>
        <v>-18.89</v>
      </c>
      <c r="H55" s="8">
        <f t="shared" si="2"/>
        <v>78.189585498210363</v>
      </c>
    </row>
    <row r="56" spans="1:8" ht="25.5">
      <c r="A56" s="67" t="s">
        <v>86</v>
      </c>
      <c r="B56" s="14" t="s">
        <v>87</v>
      </c>
      <c r="C56" s="19">
        <v>330</v>
      </c>
      <c r="D56" s="38">
        <v>362.36</v>
      </c>
      <c r="E56" s="9">
        <f t="shared" si="4"/>
        <v>109.80606060606061</v>
      </c>
      <c r="F56" s="8">
        <v>577.64</v>
      </c>
      <c r="G56" s="8">
        <f t="shared" si="1"/>
        <v>-215.27999999999997</v>
      </c>
      <c r="H56" s="8">
        <f t="shared" si="2"/>
        <v>62.731112803822448</v>
      </c>
    </row>
    <row r="57" spans="1:8" ht="51">
      <c r="A57" s="65" t="s">
        <v>88</v>
      </c>
      <c r="B57" s="11" t="s">
        <v>89</v>
      </c>
      <c r="C57" s="25">
        <f>SUM(C58+C61)</f>
        <v>656</v>
      </c>
      <c r="D57" s="36">
        <f>SUM(D58+D61)</f>
        <v>788.21499999999992</v>
      </c>
      <c r="E57" s="25">
        <f t="shared" si="4"/>
        <v>120.15472560975607</v>
      </c>
      <c r="F57" s="25">
        <f>SUM(F58+F61)</f>
        <v>2167.63</v>
      </c>
      <c r="G57" s="42">
        <f t="shared" si="1"/>
        <v>-1379.4150000000002</v>
      </c>
      <c r="H57" s="42">
        <f t="shared" si="2"/>
        <v>36.36298630301296</v>
      </c>
    </row>
    <row r="58" spans="1:8" ht="25.5">
      <c r="A58" s="65" t="s">
        <v>90</v>
      </c>
      <c r="B58" s="11" t="s">
        <v>91</v>
      </c>
      <c r="C58" s="25">
        <f>SUM(C59:C59)</f>
        <v>450</v>
      </c>
      <c r="D58" s="36">
        <f>SUM(D59:D59)</f>
        <v>440.23399999999998</v>
      </c>
      <c r="E58" s="25">
        <f t="shared" si="4"/>
        <v>97.829777777777778</v>
      </c>
      <c r="F58" s="25">
        <f>SUM(F59:F59)</f>
        <v>340.94</v>
      </c>
      <c r="G58" s="42">
        <f t="shared" si="1"/>
        <v>99.293999999999983</v>
      </c>
      <c r="H58" s="42">
        <f t="shared" si="2"/>
        <v>129.1235994603156</v>
      </c>
    </row>
    <row r="59" spans="1:8" ht="25.5">
      <c r="A59" s="65" t="s">
        <v>92</v>
      </c>
      <c r="B59" s="11" t="s">
        <v>93</v>
      </c>
      <c r="C59" s="25">
        <f>SUM(C60:C60)</f>
        <v>450</v>
      </c>
      <c r="D59" s="36">
        <f>SUM(D60:D60)</f>
        <v>440.23399999999998</v>
      </c>
      <c r="E59" s="25">
        <f t="shared" si="4"/>
        <v>97.829777777777778</v>
      </c>
      <c r="F59" s="25">
        <f>SUM(F60:F60)</f>
        <v>340.94</v>
      </c>
      <c r="G59" s="42">
        <f t="shared" si="1"/>
        <v>99.293999999999983</v>
      </c>
      <c r="H59" s="42">
        <f t="shared" si="2"/>
        <v>129.1235994603156</v>
      </c>
    </row>
    <row r="60" spans="1:8" ht="76.5">
      <c r="A60" s="67" t="s">
        <v>94</v>
      </c>
      <c r="B60" s="1" t="s">
        <v>309</v>
      </c>
      <c r="C60" s="9">
        <v>450</v>
      </c>
      <c r="D60" s="38">
        <v>440.23399999999998</v>
      </c>
      <c r="E60" s="9">
        <f t="shared" si="4"/>
        <v>97.829777777777778</v>
      </c>
      <c r="F60" s="8">
        <v>340.94</v>
      </c>
      <c r="G60" s="8">
        <f t="shared" si="1"/>
        <v>99.293999999999983</v>
      </c>
      <c r="H60" s="8">
        <f t="shared" si="2"/>
        <v>129.1235994603156</v>
      </c>
    </row>
    <row r="61" spans="1:8" ht="25.5">
      <c r="A61" s="65" t="s">
        <v>95</v>
      </c>
      <c r="B61" s="11" t="s">
        <v>96</v>
      </c>
      <c r="C61" s="25">
        <f>SUM(C62+C63)</f>
        <v>206</v>
      </c>
      <c r="D61" s="36">
        <f t="shared" ref="D61:F61" si="14">SUM(D62+D63)</f>
        <v>347.98099999999999</v>
      </c>
      <c r="E61" s="25">
        <f t="shared" si="4"/>
        <v>168.92281553398058</v>
      </c>
      <c r="F61" s="25">
        <f t="shared" si="14"/>
        <v>1826.69</v>
      </c>
      <c r="G61" s="42">
        <f t="shared" si="1"/>
        <v>-1478.7090000000001</v>
      </c>
      <c r="H61" s="42">
        <f t="shared" si="2"/>
        <v>19.049811407518515</v>
      </c>
    </row>
    <row r="62" spans="1:8" ht="63.75">
      <c r="A62" s="67" t="s">
        <v>97</v>
      </c>
      <c r="B62" s="14" t="s">
        <v>98</v>
      </c>
      <c r="C62" s="9">
        <v>32</v>
      </c>
      <c r="D62" s="38">
        <v>32.4</v>
      </c>
      <c r="E62" s="9">
        <f t="shared" si="4"/>
        <v>101.25</v>
      </c>
      <c r="F62" s="8">
        <v>26.64</v>
      </c>
      <c r="G62" s="8">
        <f t="shared" si="1"/>
        <v>5.759999999999998</v>
      </c>
      <c r="H62" s="8">
        <f t="shared" si="2"/>
        <v>121.62162162162161</v>
      </c>
    </row>
    <row r="63" spans="1:8" ht="63.75">
      <c r="A63" s="65" t="s">
        <v>99</v>
      </c>
      <c r="B63" s="11" t="s">
        <v>100</v>
      </c>
      <c r="C63" s="25">
        <f>C64+C65</f>
        <v>174</v>
      </c>
      <c r="D63" s="36">
        <f>D64+D65</f>
        <v>315.58100000000002</v>
      </c>
      <c r="E63" s="25">
        <f t="shared" si="4"/>
        <v>181.36839080459771</v>
      </c>
      <c r="F63" s="25">
        <f>F64+F65</f>
        <v>1800.05</v>
      </c>
      <c r="G63" s="42">
        <f t="shared" si="1"/>
        <v>-1484.4690000000001</v>
      </c>
      <c r="H63" s="42">
        <f t="shared" si="2"/>
        <v>17.531790783589347</v>
      </c>
    </row>
    <row r="64" spans="1:8" ht="63.75">
      <c r="A64" s="67" t="s">
        <v>224</v>
      </c>
      <c r="B64" s="2" t="s">
        <v>310</v>
      </c>
      <c r="C64" s="9">
        <v>131</v>
      </c>
      <c r="D64" s="19">
        <v>272.07100000000003</v>
      </c>
      <c r="E64" s="9">
        <f t="shared" si="4"/>
        <v>207.68778625954201</v>
      </c>
      <c r="F64" s="9">
        <v>1796.85</v>
      </c>
      <c r="G64" s="8">
        <f t="shared" si="1"/>
        <v>-1524.779</v>
      </c>
      <c r="H64" s="8">
        <f t="shared" si="2"/>
        <v>15.14155327378468</v>
      </c>
    </row>
    <row r="65" spans="1:8" ht="63.75">
      <c r="A65" s="67" t="s">
        <v>101</v>
      </c>
      <c r="B65" s="2" t="s">
        <v>310</v>
      </c>
      <c r="C65" s="9">
        <v>43</v>
      </c>
      <c r="D65" s="38">
        <v>43.51</v>
      </c>
      <c r="E65" s="9"/>
      <c r="F65" s="8">
        <v>3.2</v>
      </c>
      <c r="G65" s="8">
        <f t="shared" si="1"/>
        <v>40.309999999999995</v>
      </c>
      <c r="H65" s="8">
        <f t="shared" si="2"/>
        <v>1359.6875</v>
      </c>
    </row>
    <row r="66" spans="1:8" ht="51">
      <c r="A66" s="65" t="s">
        <v>102</v>
      </c>
      <c r="B66" s="11" t="s">
        <v>103</v>
      </c>
      <c r="C66" s="25">
        <f>SUM(C74+C71+C67+C69+C70)</f>
        <v>9943</v>
      </c>
      <c r="D66" s="25">
        <f>SUM(D74+D71+D67+D69+D70)</f>
        <v>10521.856</v>
      </c>
      <c r="E66" s="25">
        <f t="shared" si="4"/>
        <v>105.82174394046064</v>
      </c>
      <c r="F66" s="25">
        <f>SUM(F74+F71+F67+F69+F70)</f>
        <v>4528</v>
      </c>
      <c r="G66" s="42">
        <f t="shared" si="1"/>
        <v>5993.8559999999998</v>
      </c>
      <c r="H66" s="8">
        <f t="shared" si="2"/>
        <v>232.37314487632511</v>
      </c>
    </row>
    <row r="67" spans="1:8">
      <c r="A67" s="67" t="s">
        <v>104</v>
      </c>
      <c r="B67" s="11" t="s">
        <v>105</v>
      </c>
      <c r="C67" s="25">
        <f>SUM(C68)</f>
        <v>45</v>
      </c>
      <c r="D67" s="36">
        <f t="shared" ref="D67" si="15">SUM(D68)</f>
        <v>45.03</v>
      </c>
      <c r="E67" s="25">
        <f t="shared" si="4"/>
        <v>100.06666666666666</v>
      </c>
      <c r="F67" s="25">
        <f>SUM(F68)</f>
        <v>129.36000000000001</v>
      </c>
      <c r="G67" s="42">
        <f t="shared" ref="G67:G167" si="16">SUM(D67-F67)</f>
        <v>-84.330000000000013</v>
      </c>
      <c r="H67" s="42">
        <f t="shared" si="2"/>
        <v>34.809833024118731</v>
      </c>
    </row>
    <row r="68" spans="1:8" ht="38.25">
      <c r="A68" s="67" t="s">
        <v>106</v>
      </c>
      <c r="B68" s="14" t="s">
        <v>107</v>
      </c>
      <c r="C68" s="9">
        <v>45</v>
      </c>
      <c r="D68" s="38">
        <v>45.03</v>
      </c>
      <c r="E68" s="9">
        <f t="shared" ref="E68:E161" si="17">SUM(D68*100/C68)</f>
        <v>100.06666666666666</v>
      </c>
      <c r="F68" s="8">
        <v>129.36000000000001</v>
      </c>
      <c r="G68" s="8">
        <f t="shared" si="16"/>
        <v>-84.330000000000013</v>
      </c>
      <c r="H68" s="8">
        <f t="shared" si="2"/>
        <v>34.809833024118731</v>
      </c>
    </row>
    <row r="69" spans="1:8" ht="153">
      <c r="A69" s="67" t="s">
        <v>225</v>
      </c>
      <c r="B69" s="57" t="s">
        <v>262</v>
      </c>
      <c r="C69" s="9">
        <v>2</v>
      </c>
      <c r="D69" s="38">
        <v>2.6970000000000001</v>
      </c>
      <c r="E69" s="9">
        <f t="shared" si="17"/>
        <v>134.85</v>
      </c>
      <c r="F69" s="8">
        <v>20.7</v>
      </c>
      <c r="G69" s="8">
        <f t="shared" ref="G69" si="18">SUM(D69-F69)</f>
        <v>-18.003</v>
      </c>
      <c r="H69" s="8">
        <v>0</v>
      </c>
    </row>
    <row r="70" spans="1:8" ht="153">
      <c r="A70" s="67" t="s">
        <v>221</v>
      </c>
      <c r="B70" s="57" t="s">
        <v>323</v>
      </c>
      <c r="C70" s="9">
        <v>41</v>
      </c>
      <c r="D70" s="38">
        <v>48.207000000000001</v>
      </c>
      <c r="E70" s="9">
        <f t="shared" ref="E70" si="19">SUM(D70*100/C70)</f>
        <v>117.5780487804878</v>
      </c>
      <c r="F70" s="8">
        <v>0</v>
      </c>
      <c r="G70" s="8">
        <f t="shared" ref="G70" si="20">SUM(D70-F70)</f>
        <v>48.207000000000001</v>
      </c>
      <c r="H70" s="8">
        <v>0</v>
      </c>
    </row>
    <row r="71" spans="1:8" ht="153">
      <c r="A71" s="65" t="s">
        <v>203</v>
      </c>
      <c r="B71" s="58" t="s">
        <v>204</v>
      </c>
      <c r="C71" s="25">
        <f>SUM(C72:C73)</f>
        <v>3735</v>
      </c>
      <c r="D71" s="36">
        <f t="shared" ref="D71:F71" si="21">SUM(D72:D73)</f>
        <v>3798.12</v>
      </c>
      <c r="E71" s="25">
        <f t="shared" si="17"/>
        <v>101.68995983935743</v>
      </c>
      <c r="F71" s="25">
        <f t="shared" si="21"/>
        <v>2599.2800000000002</v>
      </c>
      <c r="G71" s="42">
        <f t="shared" si="16"/>
        <v>1198.8399999999997</v>
      </c>
      <c r="H71" s="42">
        <f t="shared" si="2"/>
        <v>146.12200301621988</v>
      </c>
    </row>
    <row r="72" spans="1:8" ht="178.5">
      <c r="A72" s="67" t="s">
        <v>108</v>
      </c>
      <c r="B72" s="5" t="s">
        <v>311</v>
      </c>
      <c r="C72" s="9">
        <v>3720</v>
      </c>
      <c r="D72" s="38">
        <v>3782.52</v>
      </c>
      <c r="E72" s="9">
        <f t="shared" si="17"/>
        <v>101.68064516129033</v>
      </c>
      <c r="F72" s="8">
        <v>2560.25</v>
      </c>
      <c r="G72" s="8">
        <f t="shared" si="16"/>
        <v>1222.27</v>
      </c>
      <c r="H72" s="8">
        <f t="shared" si="2"/>
        <v>147.74025974025975</v>
      </c>
    </row>
    <row r="73" spans="1:8" ht="178.5">
      <c r="A73" s="67" t="s">
        <v>109</v>
      </c>
      <c r="B73" s="1" t="s">
        <v>312</v>
      </c>
      <c r="C73" s="9">
        <v>15</v>
      </c>
      <c r="D73" s="38">
        <v>15.6</v>
      </c>
      <c r="E73" s="9">
        <f t="shared" si="17"/>
        <v>104</v>
      </c>
      <c r="F73" s="8">
        <v>39.03</v>
      </c>
      <c r="G73" s="8">
        <f t="shared" si="16"/>
        <v>-23.43</v>
      </c>
      <c r="H73" s="8">
        <f t="shared" si="2"/>
        <v>39.969254419677171</v>
      </c>
    </row>
    <row r="74" spans="1:8" ht="51">
      <c r="A74" s="65" t="s">
        <v>110</v>
      </c>
      <c r="B74" s="11" t="s">
        <v>111</v>
      </c>
      <c r="C74" s="25">
        <f>SUM(C75)</f>
        <v>6120</v>
      </c>
      <c r="D74" s="36">
        <f>SUM(D75)</f>
        <v>6627.8019999999997</v>
      </c>
      <c r="E74" s="25">
        <f t="shared" si="17"/>
        <v>108.29741830065359</v>
      </c>
      <c r="F74" s="25">
        <f>SUM(F75)</f>
        <v>1778.66</v>
      </c>
      <c r="G74" s="42">
        <f t="shared" si="16"/>
        <v>4849.1419999999998</v>
      </c>
      <c r="H74" s="8">
        <f t="shared" si="2"/>
        <v>372.62894538585221</v>
      </c>
    </row>
    <row r="75" spans="1:8" ht="76.5">
      <c r="A75" s="67" t="s">
        <v>112</v>
      </c>
      <c r="B75" s="14" t="s">
        <v>113</v>
      </c>
      <c r="C75" s="9">
        <v>6120</v>
      </c>
      <c r="D75" s="38">
        <v>6627.8019999999997</v>
      </c>
      <c r="E75" s="9">
        <f t="shared" si="17"/>
        <v>108.29741830065359</v>
      </c>
      <c r="F75" s="8">
        <v>1778.66</v>
      </c>
      <c r="G75" s="8">
        <f t="shared" si="16"/>
        <v>4849.1419999999998</v>
      </c>
      <c r="H75" s="8">
        <f t="shared" ref="H75" si="22">SUM(D75*100/F75)</f>
        <v>372.62894538585221</v>
      </c>
    </row>
    <row r="76" spans="1:8" ht="25.5">
      <c r="A76" s="65" t="s">
        <v>114</v>
      </c>
      <c r="B76" s="11" t="s">
        <v>115</v>
      </c>
      <c r="C76" s="25">
        <f>SUM(C77+C78+C79+C80+C83+C87+C88+C89+C92+C95+C96+C90+C91)</f>
        <v>4062</v>
      </c>
      <c r="D76" s="25">
        <f>SUM(D77+D78+D79+D80+D83+D87+D88+D89+D92+D95+D96+D90+D91)</f>
        <v>4249.3100000000004</v>
      </c>
      <c r="E76" s="25">
        <f t="shared" si="17"/>
        <v>104.61127523387495</v>
      </c>
      <c r="F76" s="25">
        <f>SUM(F77+F78+F79+F80+F83+F87+F88+F89+F92+F95+F96+F90+F91)</f>
        <v>3965.0699999999993</v>
      </c>
      <c r="G76" s="42">
        <f t="shared" si="16"/>
        <v>284.24000000000115</v>
      </c>
      <c r="H76" s="42">
        <f t="shared" ref="H76:H191" si="23">SUM(D76*100/F76)</f>
        <v>107.16859979773375</v>
      </c>
    </row>
    <row r="77" spans="1:8" ht="134.25" customHeight="1">
      <c r="A77" s="67" t="s">
        <v>116</v>
      </c>
      <c r="B77" s="57" t="s">
        <v>324</v>
      </c>
      <c r="C77" s="9">
        <v>90</v>
      </c>
      <c r="D77" s="38">
        <v>113.583</v>
      </c>
      <c r="E77" s="9">
        <f t="shared" si="17"/>
        <v>126.20333333333332</v>
      </c>
      <c r="F77" s="8">
        <v>88.28</v>
      </c>
      <c r="G77" s="8">
        <f t="shared" si="16"/>
        <v>25.302999999999997</v>
      </c>
      <c r="H77" s="8">
        <f t="shared" si="23"/>
        <v>128.66221114635252</v>
      </c>
    </row>
    <row r="78" spans="1:8" ht="102">
      <c r="A78" s="67" t="s">
        <v>117</v>
      </c>
      <c r="B78" s="14" t="s">
        <v>118</v>
      </c>
      <c r="C78" s="9">
        <v>20</v>
      </c>
      <c r="D78" s="38">
        <v>25.268000000000001</v>
      </c>
      <c r="E78" s="9">
        <f t="shared" si="17"/>
        <v>126.34</v>
      </c>
      <c r="F78" s="8">
        <v>19.829999999999998</v>
      </c>
      <c r="G78" s="8">
        <f t="shared" si="16"/>
        <v>5.4380000000000024</v>
      </c>
      <c r="H78" s="8">
        <f t="shared" si="23"/>
        <v>127.42309631870904</v>
      </c>
    </row>
    <row r="79" spans="1:8" ht="114.75">
      <c r="A79" s="67" t="s">
        <v>119</v>
      </c>
      <c r="B79" s="14" t="s">
        <v>120</v>
      </c>
      <c r="C79" s="9">
        <v>85</v>
      </c>
      <c r="D79" s="38">
        <v>116.3</v>
      </c>
      <c r="E79" s="9">
        <f t="shared" si="17"/>
        <v>136.8235294117647</v>
      </c>
      <c r="F79" s="8">
        <v>89.5</v>
      </c>
      <c r="G79" s="8">
        <f t="shared" si="16"/>
        <v>26.799999999999997</v>
      </c>
      <c r="H79" s="8">
        <f t="shared" si="23"/>
        <v>129.9441340782123</v>
      </c>
    </row>
    <row r="80" spans="1:8" ht="117" customHeight="1">
      <c r="A80" s="65" t="s">
        <v>121</v>
      </c>
      <c r="B80" s="11" t="s">
        <v>122</v>
      </c>
      <c r="C80" s="25">
        <f>SUM(C81+C82)</f>
        <v>53</v>
      </c>
      <c r="D80" s="36">
        <f>SUM(D81+D82)</f>
        <v>53</v>
      </c>
      <c r="E80" s="25">
        <f t="shared" si="17"/>
        <v>100</v>
      </c>
      <c r="F80" s="25">
        <f>SUM(F81+F82)</f>
        <v>10</v>
      </c>
      <c r="G80" s="42">
        <f t="shared" si="16"/>
        <v>43</v>
      </c>
      <c r="H80" s="42">
        <f t="shared" si="23"/>
        <v>530</v>
      </c>
    </row>
    <row r="81" spans="1:8" ht="102">
      <c r="A81" s="67" t="s">
        <v>123</v>
      </c>
      <c r="B81" s="5" t="s">
        <v>208</v>
      </c>
      <c r="C81" s="9">
        <v>30</v>
      </c>
      <c r="D81" s="38">
        <v>30</v>
      </c>
      <c r="E81" s="9">
        <f t="shared" si="17"/>
        <v>100</v>
      </c>
      <c r="F81" s="8">
        <v>10</v>
      </c>
      <c r="G81" s="8">
        <f t="shared" si="16"/>
        <v>20</v>
      </c>
      <c r="H81" s="8">
        <f t="shared" si="23"/>
        <v>300</v>
      </c>
    </row>
    <row r="82" spans="1:8" ht="102">
      <c r="A82" s="67" t="s">
        <v>288</v>
      </c>
      <c r="B82" s="5" t="s">
        <v>208</v>
      </c>
      <c r="C82" s="9">
        <v>23</v>
      </c>
      <c r="D82" s="38">
        <v>23</v>
      </c>
      <c r="E82" s="9"/>
      <c r="F82" s="8">
        <v>0</v>
      </c>
      <c r="G82" s="8">
        <f t="shared" si="16"/>
        <v>23</v>
      </c>
      <c r="H82" s="42"/>
    </row>
    <row r="83" spans="1:8" ht="204">
      <c r="A83" s="65" t="s">
        <v>205</v>
      </c>
      <c r="B83" s="59" t="s">
        <v>206</v>
      </c>
      <c r="C83" s="36">
        <f>SUM(C85:C86)</f>
        <v>316</v>
      </c>
      <c r="D83" s="36">
        <f>SUM(D85:D86)</f>
        <v>325</v>
      </c>
      <c r="E83" s="25">
        <f t="shared" si="17"/>
        <v>102.84810126582279</v>
      </c>
      <c r="F83" s="36">
        <f>SUM(F84:F86)</f>
        <v>288.91000000000003</v>
      </c>
      <c r="G83" s="42">
        <f t="shared" si="16"/>
        <v>36.089999999999975</v>
      </c>
      <c r="H83" s="42">
        <f t="shared" si="23"/>
        <v>112.49177944688657</v>
      </c>
    </row>
    <row r="84" spans="1:8" ht="51">
      <c r="A84" s="67" t="s">
        <v>232</v>
      </c>
      <c r="B84" s="1" t="s">
        <v>207</v>
      </c>
      <c r="C84" s="19">
        <v>0</v>
      </c>
      <c r="D84" s="19">
        <v>0</v>
      </c>
      <c r="E84" s="9"/>
      <c r="F84" s="19">
        <v>1.5</v>
      </c>
      <c r="G84" s="8">
        <f t="shared" si="16"/>
        <v>-1.5</v>
      </c>
      <c r="H84" s="42"/>
    </row>
    <row r="85" spans="1:8" ht="51">
      <c r="A85" s="67" t="s">
        <v>124</v>
      </c>
      <c r="B85" s="1" t="s">
        <v>207</v>
      </c>
      <c r="C85" s="19">
        <v>36</v>
      </c>
      <c r="D85" s="19">
        <v>30</v>
      </c>
      <c r="E85" s="9">
        <f t="shared" si="17"/>
        <v>83.333333333333329</v>
      </c>
      <c r="F85" s="8">
        <v>22</v>
      </c>
      <c r="G85" s="8">
        <f t="shared" si="16"/>
        <v>8</v>
      </c>
      <c r="H85" s="8">
        <f t="shared" si="23"/>
        <v>136.36363636363637</v>
      </c>
    </row>
    <row r="86" spans="1:8" ht="38.25">
      <c r="A86" s="67" t="s">
        <v>126</v>
      </c>
      <c r="B86" s="14" t="s">
        <v>125</v>
      </c>
      <c r="C86" s="9">
        <v>280</v>
      </c>
      <c r="D86" s="38">
        <v>295</v>
      </c>
      <c r="E86" s="9">
        <f t="shared" si="17"/>
        <v>105.35714285714286</v>
      </c>
      <c r="F86" s="8">
        <v>265.41000000000003</v>
      </c>
      <c r="G86" s="8">
        <f t="shared" si="16"/>
        <v>29.589999999999975</v>
      </c>
      <c r="H86" s="8">
        <f t="shared" si="23"/>
        <v>111.1487886665913</v>
      </c>
    </row>
    <row r="87" spans="1:8" ht="89.25">
      <c r="A87" s="67" t="s">
        <v>127</v>
      </c>
      <c r="B87" s="14" t="s">
        <v>128</v>
      </c>
      <c r="C87" s="9">
        <v>830</v>
      </c>
      <c r="D87" s="38">
        <v>894.91800000000001</v>
      </c>
      <c r="E87" s="9">
        <f t="shared" si="17"/>
        <v>107.82144578313253</v>
      </c>
      <c r="F87" s="8">
        <v>964.33</v>
      </c>
      <c r="G87" s="8">
        <f t="shared" si="16"/>
        <v>-69.412000000000035</v>
      </c>
      <c r="H87" s="8">
        <f t="shared" si="23"/>
        <v>92.802049091078786</v>
      </c>
    </row>
    <row r="88" spans="1:8" ht="38.25">
      <c r="A88" s="67" t="s">
        <v>129</v>
      </c>
      <c r="B88" s="15" t="s">
        <v>130</v>
      </c>
      <c r="C88" s="9">
        <v>348</v>
      </c>
      <c r="D88" s="38">
        <v>363.25</v>
      </c>
      <c r="E88" s="9">
        <f t="shared" si="17"/>
        <v>104.38218390804597</v>
      </c>
      <c r="F88" s="8">
        <v>53.37</v>
      </c>
      <c r="G88" s="8">
        <f t="shared" si="16"/>
        <v>309.88</v>
      </c>
      <c r="H88" s="8">
        <f t="shared" si="23"/>
        <v>680.62581974892259</v>
      </c>
    </row>
    <row r="89" spans="1:8" ht="89.25">
      <c r="A89" s="67" t="s">
        <v>233</v>
      </c>
      <c r="B89" s="14" t="s">
        <v>234</v>
      </c>
      <c r="C89" s="9">
        <v>13</v>
      </c>
      <c r="D89" s="38">
        <v>35.360999999999997</v>
      </c>
      <c r="E89" s="9">
        <f t="shared" si="17"/>
        <v>272.00769230769231</v>
      </c>
      <c r="F89" s="8">
        <v>26.1</v>
      </c>
      <c r="G89" s="8">
        <f t="shared" si="16"/>
        <v>9.2609999999999957</v>
      </c>
      <c r="H89" s="8">
        <f t="shared" si="23"/>
        <v>135.48275862068965</v>
      </c>
    </row>
    <row r="90" spans="1:8" ht="63.75">
      <c r="A90" s="67" t="s">
        <v>131</v>
      </c>
      <c r="B90" s="14" t="s">
        <v>132</v>
      </c>
      <c r="C90" s="9">
        <v>5</v>
      </c>
      <c r="D90" s="38">
        <v>5.5640000000000001</v>
      </c>
      <c r="E90" s="9">
        <f t="shared" si="17"/>
        <v>111.28</v>
      </c>
      <c r="F90" s="8">
        <v>1.72</v>
      </c>
      <c r="G90" s="8">
        <f t="shared" si="16"/>
        <v>3.8440000000000003</v>
      </c>
      <c r="H90" s="8">
        <f t="shared" si="23"/>
        <v>323.48837209302326</v>
      </c>
    </row>
    <row r="91" spans="1:8" ht="51">
      <c r="A91" s="67" t="s">
        <v>290</v>
      </c>
      <c r="B91" s="14" t="s">
        <v>291</v>
      </c>
      <c r="C91" s="9">
        <v>3</v>
      </c>
      <c r="D91" s="38">
        <v>3</v>
      </c>
      <c r="E91" s="9"/>
      <c r="F91" s="8">
        <v>0</v>
      </c>
      <c r="G91" s="8">
        <f t="shared" si="16"/>
        <v>3</v>
      </c>
      <c r="H91" s="8"/>
    </row>
    <row r="92" spans="1:8" ht="127.5" customHeight="1">
      <c r="A92" s="65" t="s">
        <v>133</v>
      </c>
      <c r="B92" s="11" t="s">
        <v>134</v>
      </c>
      <c r="C92" s="25">
        <f>SUM(C93:C94)</f>
        <v>82</v>
      </c>
      <c r="D92" s="25">
        <f>SUM(D93:D94)</f>
        <v>92.3</v>
      </c>
      <c r="E92" s="25">
        <f t="shared" si="17"/>
        <v>112.5609756097561</v>
      </c>
      <c r="F92" s="25">
        <f>SUM(F93:F94)</f>
        <v>116.52000000000001</v>
      </c>
      <c r="G92" s="42">
        <f t="shared" si="16"/>
        <v>-24.220000000000013</v>
      </c>
      <c r="H92" s="42">
        <f t="shared" si="23"/>
        <v>79.213868863714382</v>
      </c>
    </row>
    <row r="93" spans="1:8" ht="140.25">
      <c r="A93" s="67" t="s">
        <v>286</v>
      </c>
      <c r="B93" s="14" t="s">
        <v>134</v>
      </c>
      <c r="C93" s="9">
        <v>82</v>
      </c>
      <c r="D93" s="38">
        <v>91.8</v>
      </c>
      <c r="E93" s="9">
        <f t="shared" si="17"/>
        <v>111.95121951219512</v>
      </c>
      <c r="F93" s="8">
        <v>116.4</v>
      </c>
      <c r="G93" s="8">
        <f t="shared" si="16"/>
        <v>-24.600000000000009</v>
      </c>
      <c r="H93" s="8">
        <f t="shared" si="23"/>
        <v>78.865979381443296</v>
      </c>
    </row>
    <row r="94" spans="1:8" ht="140.25">
      <c r="A94" s="67" t="s">
        <v>285</v>
      </c>
      <c r="B94" s="14" t="s">
        <v>134</v>
      </c>
      <c r="C94" s="9">
        <v>0</v>
      </c>
      <c r="D94" s="38">
        <v>0.5</v>
      </c>
      <c r="E94" s="9"/>
      <c r="F94" s="8">
        <v>0.12</v>
      </c>
      <c r="G94" s="8">
        <f t="shared" si="16"/>
        <v>0.38</v>
      </c>
      <c r="H94" s="8">
        <f t="shared" si="23"/>
        <v>416.66666666666669</v>
      </c>
    </row>
    <row r="95" spans="1:8" ht="89.25">
      <c r="A95" s="67" t="s">
        <v>135</v>
      </c>
      <c r="B95" s="14" t="s">
        <v>136</v>
      </c>
      <c r="C95" s="9">
        <v>100</v>
      </c>
      <c r="D95" s="38">
        <v>106.8</v>
      </c>
      <c r="E95" s="9">
        <f t="shared" si="17"/>
        <v>106.8</v>
      </c>
      <c r="F95" s="8">
        <v>17.28</v>
      </c>
      <c r="G95" s="8">
        <f t="shared" si="16"/>
        <v>89.52</v>
      </c>
      <c r="H95" s="8">
        <f t="shared" si="23"/>
        <v>618.05555555555554</v>
      </c>
    </row>
    <row r="96" spans="1:8" ht="76.5">
      <c r="A96" s="65" t="s">
        <v>137</v>
      </c>
      <c r="B96" s="11" t="s">
        <v>138</v>
      </c>
      <c r="C96" s="25">
        <f>SUM(C98:C110)</f>
        <v>2117</v>
      </c>
      <c r="D96" s="25">
        <f>SUM(D98:D110)</f>
        <v>2114.9659999999999</v>
      </c>
      <c r="E96" s="25">
        <f t="shared" si="17"/>
        <v>99.903920642418512</v>
      </c>
      <c r="F96" s="25">
        <f>SUM(F98:F110)</f>
        <v>2289.2299999999996</v>
      </c>
      <c r="G96" s="42">
        <f t="shared" si="16"/>
        <v>-174.26399999999967</v>
      </c>
      <c r="H96" s="42">
        <f t="shared" si="23"/>
        <v>92.38765873241222</v>
      </c>
    </row>
    <row r="97" spans="1:8" ht="25.5">
      <c r="A97" s="67"/>
      <c r="B97" s="14" t="s">
        <v>139</v>
      </c>
      <c r="C97" s="9"/>
      <c r="D97" s="38"/>
      <c r="E97" s="9"/>
      <c r="F97" s="8"/>
      <c r="G97" s="8">
        <f t="shared" si="16"/>
        <v>0</v>
      </c>
      <c r="H97" s="42"/>
    </row>
    <row r="98" spans="1:8">
      <c r="A98" s="67" t="s">
        <v>246</v>
      </c>
      <c r="B98" s="14"/>
      <c r="C98" s="9">
        <v>0</v>
      </c>
      <c r="D98" s="38">
        <v>0.2</v>
      </c>
      <c r="E98" s="9"/>
      <c r="F98" s="8">
        <v>0</v>
      </c>
      <c r="G98" s="8">
        <f t="shared" ref="G98:G100" si="24">SUM(D98-F98)</f>
        <v>0.2</v>
      </c>
      <c r="H98" s="42"/>
    </row>
    <row r="99" spans="1:8">
      <c r="A99" s="67" t="s">
        <v>238</v>
      </c>
      <c r="B99" s="14"/>
      <c r="C99" s="9">
        <v>55</v>
      </c>
      <c r="D99" s="38">
        <v>59</v>
      </c>
      <c r="E99" s="9"/>
      <c r="F99" s="8">
        <v>36</v>
      </c>
      <c r="G99" s="8">
        <f t="shared" si="24"/>
        <v>23</v>
      </c>
      <c r="H99" s="42"/>
    </row>
    <row r="100" spans="1:8">
      <c r="A100" s="67" t="s">
        <v>267</v>
      </c>
      <c r="B100" s="14"/>
      <c r="C100" s="9">
        <v>20</v>
      </c>
      <c r="D100" s="38">
        <v>20</v>
      </c>
      <c r="E100" s="9"/>
      <c r="F100" s="8">
        <v>0</v>
      </c>
      <c r="G100" s="8">
        <f t="shared" si="24"/>
        <v>20</v>
      </c>
      <c r="H100" s="42"/>
    </row>
    <row r="101" spans="1:8">
      <c r="A101" s="67" t="s">
        <v>140</v>
      </c>
      <c r="B101" s="14"/>
      <c r="C101" s="9">
        <v>140</v>
      </c>
      <c r="D101" s="38">
        <v>127.75</v>
      </c>
      <c r="E101" s="9">
        <f t="shared" si="17"/>
        <v>91.25</v>
      </c>
      <c r="F101" s="8">
        <v>61.97</v>
      </c>
      <c r="G101" s="8">
        <f t="shared" si="16"/>
        <v>65.78</v>
      </c>
      <c r="H101" s="8">
        <f t="shared" si="23"/>
        <v>206.14813619493304</v>
      </c>
    </row>
    <row r="102" spans="1:8">
      <c r="A102" s="67" t="s">
        <v>141</v>
      </c>
      <c r="B102" s="14"/>
      <c r="C102" s="9">
        <v>420</v>
      </c>
      <c r="D102" s="38">
        <v>479.61799999999999</v>
      </c>
      <c r="E102" s="9">
        <f t="shared" si="17"/>
        <v>114.19476190476192</v>
      </c>
      <c r="F102" s="8">
        <v>567.67999999999995</v>
      </c>
      <c r="G102" s="8">
        <f t="shared" si="16"/>
        <v>-88.061999999999955</v>
      </c>
      <c r="H102" s="8">
        <f t="shared" si="23"/>
        <v>84.48738726042842</v>
      </c>
    </row>
    <row r="103" spans="1:8">
      <c r="A103" s="67" t="s">
        <v>142</v>
      </c>
      <c r="B103" s="14"/>
      <c r="C103" s="9">
        <v>3</v>
      </c>
      <c r="D103" s="38">
        <v>3.3</v>
      </c>
      <c r="E103" s="9">
        <f t="shared" si="17"/>
        <v>110</v>
      </c>
      <c r="F103" s="8">
        <v>55.5</v>
      </c>
      <c r="G103" s="8">
        <f t="shared" si="16"/>
        <v>-52.2</v>
      </c>
      <c r="H103" s="8">
        <f t="shared" si="23"/>
        <v>5.9459459459459456</v>
      </c>
    </row>
    <row r="104" spans="1:8">
      <c r="A104" s="67" t="s">
        <v>143</v>
      </c>
      <c r="B104" s="14"/>
      <c r="C104" s="9">
        <v>236</v>
      </c>
      <c r="D104" s="38">
        <v>196.9</v>
      </c>
      <c r="E104" s="9">
        <f t="shared" si="17"/>
        <v>83.432203389830505</v>
      </c>
      <c r="F104" s="8">
        <v>258.10000000000002</v>
      </c>
      <c r="G104" s="8">
        <f t="shared" si="16"/>
        <v>-61.200000000000017</v>
      </c>
      <c r="H104" s="8">
        <f t="shared" si="23"/>
        <v>76.288260364199914</v>
      </c>
    </row>
    <row r="105" spans="1:8">
      <c r="A105" s="67" t="s">
        <v>144</v>
      </c>
      <c r="B105" s="14"/>
      <c r="C105" s="9">
        <v>3</v>
      </c>
      <c r="D105" s="38">
        <v>6.5</v>
      </c>
      <c r="E105" s="9">
        <f t="shared" si="17"/>
        <v>216.66666666666666</v>
      </c>
      <c r="F105" s="8">
        <v>4.5</v>
      </c>
      <c r="G105" s="8">
        <f t="shared" si="16"/>
        <v>2</v>
      </c>
      <c r="H105" s="8">
        <f t="shared" si="23"/>
        <v>144.44444444444446</v>
      </c>
    </row>
    <row r="106" spans="1:8">
      <c r="A106" s="67" t="s">
        <v>145</v>
      </c>
      <c r="B106" s="14"/>
      <c r="C106" s="9">
        <v>1200</v>
      </c>
      <c r="D106" s="38">
        <v>1141.3979999999999</v>
      </c>
      <c r="E106" s="9">
        <f t="shared" si="17"/>
        <v>95.116499999999988</v>
      </c>
      <c r="F106" s="8">
        <v>1314.57</v>
      </c>
      <c r="G106" s="8">
        <f t="shared" si="16"/>
        <v>-173.17200000000003</v>
      </c>
      <c r="H106" s="8">
        <f t="shared" si="23"/>
        <v>86.82671900317213</v>
      </c>
    </row>
    <row r="107" spans="1:8">
      <c r="A107" s="67" t="s">
        <v>146</v>
      </c>
      <c r="B107" s="14"/>
      <c r="C107" s="9">
        <v>0</v>
      </c>
      <c r="D107" s="38">
        <v>0</v>
      </c>
      <c r="E107" s="9"/>
      <c r="F107" s="8">
        <v>-19.09</v>
      </c>
      <c r="G107" s="8">
        <f t="shared" si="16"/>
        <v>19.09</v>
      </c>
      <c r="H107" s="8">
        <f t="shared" si="23"/>
        <v>0</v>
      </c>
    </row>
    <row r="108" spans="1:8">
      <c r="A108" s="67" t="s">
        <v>252</v>
      </c>
      <c r="B108" s="14"/>
      <c r="C108" s="9">
        <v>0</v>
      </c>
      <c r="D108" s="38">
        <v>0</v>
      </c>
      <c r="E108" s="9"/>
      <c r="F108" s="8">
        <v>10</v>
      </c>
      <c r="G108" s="8">
        <f t="shared" ref="G108:G110" si="25">SUM(D108-F108)</f>
        <v>-10</v>
      </c>
      <c r="H108" s="8">
        <f t="shared" si="23"/>
        <v>0</v>
      </c>
    </row>
    <row r="109" spans="1:8">
      <c r="A109" s="67" t="s">
        <v>300</v>
      </c>
      <c r="B109" s="14"/>
      <c r="C109" s="9">
        <v>40</v>
      </c>
      <c r="D109" s="38">
        <v>80</v>
      </c>
      <c r="E109" s="9"/>
      <c r="F109" s="8">
        <v>0</v>
      </c>
      <c r="G109" s="8">
        <f t="shared" si="25"/>
        <v>80</v>
      </c>
      <c r="H109" s="42"/>
    </row>
    <row r="110" spans="1:8">
      <c r="A110" s="67" t="s">
        <v>301</v>
      </c>
      <c r="B110" s="14"/>
      <c r="C110" s="9">
        <v>0</v>
      </c>
      <c r="D110" s="38">
        <v>0.3</v>
      </c>
      <c r="E110" s="9"/>
      <c r="F110" s="8">
        <v>0</v>
      </c>
      <c r="G110" s="8">
        <f t="shared" si="25"/>
        <v>0.3</v>
      </c>
      <c r="H110" s="42"/>
    </row>
    <row r="111" spans="1:8" ht="25.5">
      <c r="A111" s="70" t="s">
        <v>147</v>
      </c>
      <c r="B111" s="11" t="s">
        <v>148</v>
      </c>
      <c r="C111" s="25">
        <f>SUM(C116+C112)</f>
        <v>0</v>
      </c>
      <c r="D111" s="36">
        <f>SUM(D112+D113+D114+D115+D116)</f>
        <v>56.83</v>
      </c>
      <c r="E111" s="9"/>
      <c r="F111" s="25">
        <f>SUM(F112:F116)</f>
        <v>0</v>
      </c>
      <c r="G111" s="42">
        <f t="shared" si="16"/>
        <v>56.83</v>
      </c>
      <c r="H111" s="42"/>
    </row>
    <row r="112" spans="1:8">
      <c r="A112" s="71" t="s">
        <v>149</v>
      </c>
      <c r="B112" s="14" t="s">
        <v>150</v>
      </c>
      <c r="C112" s="9">
        <f>SUM(C113:C115)</f>
        <v>0</v>
      </c>
      <c r="D112" s="19"/>
      <c r="E112" s="9"/>
      <c r="F112" s="8"/>
      <c r="G112" s="8">
        <f t="shared" si="16"/>
        <v>0</v>
      </c>
      <c r="H112" s="8"/>
    </row>
    <row r="113" spans="1:8">
      <c r="A113" s="71" t="s">
        <v>151</v>
      </c>
      <c r="B113" s="14" t="s">
        <v>150</v>
      </c>
      <c r="C113" s="9">
        <v>0</v>
      </c>
      <c r="D113" s="38">
        <v>56.83</v>
      </c>
      <c r="E113" s="9"/>
      <c r="F113" s="8"/>
      <c r="G113" s="8">
        <f t="shared" si="16"/>
        <v>56.83</v>
      </c>
      <c r="H113" s="8"/>
    </row>
    <row r="114" spans="1:8">
      <c r="A114" s="71" t="s">
        <v>152</v>
      </c>
      <c r="B114" s="14" t="s">
        <v>150</v>
      </c>
      <c r="C114" s="9">
        <v>0</v>
      </c>
      <c r="D114" s="38">
        <v>0</v>
      </c>
      <c r="E114" s="9"/>
      <c r="F114" s="8">
        <v>0</v>
      </c>
      <c r="G114" s="8">
        <f t="shared" si="16"/>
        <v>0</v>
      </c>
      <c r="H114" s="8"/>
    </row>
    <row r="115" spans="1:8">
      <c r="A115" s="71" t="s">
        <v>223</v>
      </c>
      <c r="B115" s="14" t="s">
        <v>150</v>
      </c>
      <c r="C115" s="9">
        <v>0</v>
      </c>
      <c r="D115" s="38"/>
      <c r="E115" s="9"/>
      <c r="F115" s="8"/>
      <c r="G115" s="8">
        <f t="shared" si="16"/>
        <v>0</v>
      </c>
      <c r="H115" s="8"/>
    </row>
    <row r="116" spans="1:8">
      <c r="A116" s="71" t="s">
        <v>245</v>
      </c>
      <c r="B116" s="14" t="s">
        <v>150</v>
      </c>
      <c r="C116" s="60">
        <v>0</v>
      </c>
      <c r="D116" s="38"/>
      <c r="E116" s="9"/>
      <c r="F116" s="8">
        <v>0</v>
      </c>
      <c r="G116" s="8">
        <f t="shared" si="16"/>
        <v>0</v>
      </c>
      <c r="H116" s="8"/>
    </row>
    <row r="117" spans="1:8" ht="26.25">
      <c r="A117" s="72" t="s">
        <v>153</v>
      </c>
      <c r="B117" s="24" t="s">
        <v>154</v>
      </c>
      <c r="C117" s="22">
        <f>SUM(C118+C184+C188+C182)</f>
        <v>769837.39700000011</v>
      </c>
      <c r="D117" s="22">
        <f>SUM(D118+D184+D188+D182)</f>
        <v>768283.74499999988</v>
      </c>
      <c r="E117" s="25">
        <f t="shared" si="17"/>
        <v>99.798184395035278</v>
      </c>
      <c r="F117" s="22">
        <f>SUM(F118+F184+F188+F182)</f>
        <v>738606.54207000008</v>
      </c>
      <c r="G117" s="42">
        <f t="shared" si="16"/>
        <v>29677.202929999796</v>
      </c>
      <c r="H117" s="42">
        <f t="shared" si="23"/>
        <v>104.01799892630618</v>
      </c>
    </row>
    <row r="118" spans="1:8" ht="51">
      <c r="A118" s="67" t="s">
        <v>155</v>
      </c>
      <c r="B118" s="16" t="s">
        <v>156</v>
      </c>
      <c r="C118" s="13">
        <f>SUM(C119+C121+C154+C170)</f>
        <v>767837.39700000011</v>
      </c>
      <c r="D118" s="37">
        <f>SUM(D119+D121+D154+D170)</f>
        <v>767884.24699999997</v>
      </c>
      <c r="E118" s="25">
        <f t="shared" si="17"/>
        <v>100.00610155225351</v>
      </c>
      <c r="F118" s="13">
        <f>SUM(F119+F121+F154+F170)</f>
        <v>738509.16307000001</v>
      </c>
      <c r="G118" s="42">
        <f t="shared" si="16"/>
        <v>29375.083929999964</v>
      </c>
      <c r="H118" s="42">
        <f t="shared" si="23"/>
        <v>103.97761942558533</v>
      </c>
    </row>
    <row r="119" spans="1:8">
      <c r="A119" s="73" t="s">
        <v>157</v>
      </c>
      <c r="B119" s="16" t="s">
        <v>158</v>
      </c>
      <c r="C119" s="13">
        <f>SUM(C120)</f>
        <v>1710</v>
      </c>
      <c r="D119" s="37">
        <f>SUM(D120)</f>
        <v>1710</v>
      </c>
      <c r="E119" s="25">
        <f t="shared" si="17"/>
        <v>100</v>
      </c>
      <c r="F119" s="13">
        <f t="shared" ref="F119" si="26">SUM(F120)</f>
        <v>7452</v>
      </c>
      <c r="G119" s="42">
        <f t="shared" si="16"/>
        <v>-5742</v>
      </c>
      <c r="H119" s="42">
        <f t="shared" si="23"/>
        <v>22.946859903381643</v>
      </c>
    </row>
    <row r="120" spans="1:8" ht="38.25">
      <c r="A120" s="74" t="s">
        <v>159</v>
      </c>
      <c r="B120" s="15" t="s">
        <v>160</v>
      </c>
      <c r="C120" s="7">
        <v>1710</v>
      </c>
      <c r="D120" s="38">
        <v>1710</v>
      </c>
      <c r="E120" s="9">
        <f t="shared" si="17"/>
        <v>100</v>
      </c>
      <c r="F120" s="8">
        <v>7452</v>
      </c>
      <c r="G120" s="8">
        <f t="shared" si="16"/>
        <v>-5742</v>
      </c>
      <c r="H120" s="8">
        <f t="shared" si="23"/>
        <v>22.946859903381643</v>
      </c>
    </row>
    <row r="121" spans="1:8">
      <c r="A121" s="73" t="s">
        <v>161</v>
      </c>
      <c r="B121" s="16" t="s">
        <v>162</v>
      </c>
      <c r="C121" s="25">
        <f>SUM(C122+C132+C133+C135+C137+C123+C134+C136+C127)</f>
        <v>290488.69700000004</v>
      </c>
      <c r="D121" s="25">
        <f>SUM(D122+D132+D133+D135+D137+D123+D134+D136+D127)</f>
        <v>290018.435</v>
      </c>
      <c r="E121" s="25">
        <f t="shared" si="17"/>
        <v>99.838113494653442</v>
      </c>
      <c r="F121" s="25">
        <f>SUM(F122+F132+F133+F135+F137+F123+F134+F136+F127)</f>
        <v>332002.61299999995</v>
      </c>
      <c r="G121" s="42">
        <f t="shared" si="16"/>
        <v>-41984.177999999956</v>
      </c>
      <c r="H121" s="42">
        <f t="shared" si="23"/>
        <v>87.35426278105831</v>
      </c>
    </row>
    <row r="122" spans="1:8" ht="76.5">
      <c r="A122" s="74" t="s">
        <v>269</v>
      </c>
      <c r="B122" s="26" t="s">
        <v>231</v>
      </c>
      <c r="C122" s="9">
        <v>800</v>
      </c>
      <c r="D122" s="19">
        <v>800</v>
      </c>
      <c r="E122" s="9">
        <f t="shared" si="17"/>
        <v>100</v>
      </c>
      <c r="F122" s="9">
        <v>591.70000000000005</v>
      </c>
      <c r="G122" s="8">
        <f t="shared" si="16"/>
        <v>208.29999999999995</v>
      </c>
      <c r="H122" s="8">
        <f t="shared" si="23"/>
        <v>135.20365049856346</v>
      </c>
    </row>
    <row r="123" spans="1:8" ht="54">
      <c r="A123" s="75" t="s">
        <v>274</v>
      </c>
      <c r="B123" s="28" t="s">
        <v>275</v>
      </c>
      <c r="C123" s="20">
        <f t="shared" ref="C123:D123" si="27">C124+C125+C126</f>
        <v>2504.1999999999998</v>
      </c>
      <c r="D123" s="20">
        <f t="shared" si="27"/>
        <v>2504.1999999999998</v>
      </c>
      <c r="E123" s="25">
        <f t="shared" si="17"/>
        <v>100</v>
      </c>
      <c r="F123" s="20">
        <f>F124+F125+F126</f>
        <v>3204.4</v>
      </c>
      <c r="G123" s="42">
        <f t="shared" si="16"/>
        <v>-700.20000000000027</v>
      </c>
      <c r="H123" s="8"/>
    </row>
    <row r="124" spans="1:8" ht="89.25">
      <c r="A124" s="74" t="s">
        <v>274</v>
      </c>
      <c r="B124" s="45" t="s">
        <v>284</v>
      </c>
      <c r="C124" s="9">
        <v>1015.9</v>
      </c>
      <c r="D124" s="19">
        <v>1015.9</v>
      </c>
      <c r="E124" s="9">
        <f t="shared" si="17"/>
        <v>100</v>
      </c>
      <c r="F124" s="9">
        <v>953</v>
      </c>
      <c r="G124" s="8">
        <f t="shared" si="16"/>
        <v>62.899999999999977</v>
      </c>
      <c r="H124" s="8"/>
    </row>
    <row r="125" spans="1:8" ht="51">
      <c r="A125" s="74" t="s">
        <v>274</v>
      </c>
      <c r="B125" s="26" t="s">
        <v>278</v>
      </c>
      <c r="C125" s="9">
        <v>1488.3</v>
      </c>
      <c r="D125" s="19">
        <v>1488.3</v>
      </c>
      <c r="E125" s="9">
        <f t="shared" si="17"/>
        <v>100</v>
      </c>
      <c r="F125" s="9">
        <v>1553.4</v>
      </c>
      <c r="G125" s="8">
        <f t="shared" si="16"/>
        <v>-65.100000000000136</v>
      </c>
      <c r="H125" s="8"/>
    </row>
    <row r="126" spans="1:8" ht="106.5" customHeight="1">
      <c r="A126" s="74" t="s">
        <v>274</v>
      </c>
      <c r="B126" s="26" t="s">
        <v>303</v>
      </c>
      <c r="C126" s="9"/>
      <c r="D126" s="19"/>
      <c r="E126" s="9"/>
      <c r="F126" s="9">
        <v>698</v>
      </c>
      <c r="G126" s="8"/>
      <c r="H126" s="8"/>
    </row>
    <row r="127" spans="1:8" ht="81">
      <c r="A127" s="31" t="s">
        <v>321</v>
      </c>
      <c r="B127" s="28" t="s">
        <v>322</v>
      </c>
      <c r="C127" s="20">
        <f>SUM(C128:C131)</f>
        <v>25143.53</v>
      </c>
      <c r="D127" s="20">
        <f>SUM(D128:D131)</f>
        <v>25143.45</v>
      </c>
      <c r="E127" s="20">
        <f t="shared" ref="E127" si="28">SUM(D127*100/C127)</f>
        <v>99.999681826696573</v>
      </c>
      <c r="F127" s="20">
        <f>SUM(F128:F131)</f>
        <v>21121.059999999998</v>
      </c>
      <c r="G127" s="77">
        <f t="shared" ref="G127" si="29">SUM(D127-F127)</f>
        <v>4022.3900000000031</v>
      </c>
      <c r="H127" s="77"/>
    </row>
    <row r="128" spans="1:8" ht="102">
      <c r="A128" s="74" t="s">
        <v>228</v>
      </c>
      <c r="B128" s="26" t="s">
        <v>279</v>
      </c>
      <c r="C128" s="9">
        <v>17300.3</v>
      </c>
      <c r="D128" s="46">
        <v>17300.22</v>
      </c>
      <c r="E128" s="9">
        <f t="shared" si="17"/>
        <v>99.999537580273184</v>
      </c>
      <c r="F128" s="9">
        <v>0</v>
      </c>
      <c r="G128" s="8">
        <f t="shared" si="16"/>
        <v>17300.22</v>
      </c>
      <c r="H128" s="8"/>
    </row>
    <row r="129" spans="1:8" ht="51">
      <c r="A129" s="74" t="s">
        <v>228</v>
      </c>
      <c r="B129" s="26" t="s">
        <v>229</v>
      </c>
      <c r="C129" s="9">
        <v>0</v>
      </c>
      <c r="D129" s="19">
        <v>0</v>
      </c>
      <c r="E129" s="9"/>
      <c r="F129" s="9">
        <v>11075.96</v>
      </c>
      <c r="G129" s="8">
        <f t="shared" si="16"/>
        <v>-11075.96</v>
      </c>
      <c r="H129" s="8">
        <f t="shared" si="23"/>
        <v>0</v>
      </c>
    </row>
    <row r="130" spans="1:8" ht="76.5">
      <c r="A130" s="74" t="s">
        <v>228</v>
      </c>
      <c r="B130" s="26" t="s">
        <v>292</v>
      </c>
      <c r="C130" s="19">
        <v>7843.23</v>
      </c>
      <c r="D130" s="19">
        <v>7843.23</v>
      </c>
      <c r="E130" s="9">
        <f t="shared" si="17"/>
        <v>100</v>
      </c>
      <c r="F130" s="9">
        <v>0</v>
      </c>
      <c r="G130" s="8">
        <f t="shared" si="16"/>
        <v>7843.23</v>
      </c>
      <c r="H130" s="8"/>
    </row>
    <row r="131" spans="1:8" ht="191.25">
      <c r="A131" s="74" t="s">
        <v>228</v>
      </c>
      <c r="B131" s="61" t="s">
        <v>240</v>
      </c>
      <c r="C131" s="19">
        <v>0</v>
      </c>
      <c r="D131" s="19">
        <v>0</v>
      </c>
      <c r="E131" s="9"/>
      <c r="F131" s="9">
        <v>10045.1</v>
      </c>
      <c r="G131" s="8">
        <f t="shared" si="16"/>
        <v>-10045.1</v>
      </c>
      <c r="H131" s="8">
        <f t="shared" si="23"/>
        <v>0</v>
      </c>
    </row>
    <row r="132" spans="1:8" ht="127.5">
      <c r="A132" s="76" t="s">
        <v>210</v>
      </c>
      <c r="B132" s="4" t="s">
        <v>211</v>
      </c>
      <c r="C132" s="9">
        <v>20831.099999999999</v>
      </c>
      <c r="D132" s="19">
        <v>20831.099999999999</v>
      </c>
      <c r="E132" s="9">
        <f t="shared" si="17"/>
        <v>100</v>
      </c>
      <c r="F132" s="9">
        <v>8523.1550000000007</v>
      </c>
      <c r="G132" s="8">
        <f t="shared" si="16"/>
        <v>12307.944999999998</v>
      </c>
      <c r="H132" s="8">
        <f t="shared" si="23"/>
        <v>244.40597407884752</v>
      </c>
    </row>
    <row r="133" spans="1:8" ht="76.5">
      <c r="A133" s="76" t="s">
        <v>212</v>
      </c>
      <c r="B133" s="4" t="s">
        <v>213</v>
      </c>
      <c r="C133" s="9">
        <v>8097.53</v>
      </c>
      <c r="D133" s="19">
        <v>8097.52</v>
      </c>
      <c r="E133" s="9">
        <f t="shared" si="17"/>
        <v>99.999876505551697</v>
      </c>
      <c r="F133" s="9">
        <v>12544.8</v>
      </c>
      <c r="G133" s="8">
        <f t="shared" si="16"/>
        <v>-4447.2799999999988</v>
      </c>
      <c r="H133" s="8">
        <f t="shared" si="23"/>
        <v>64.548817039729613</v>
      </c>
    </row>
    <row r="134" spans="1:8" ht="89.25">
      <c r="A134" s="76" t="s">
        <v>280</v>
      </c>
      <c r="B134" s="4" t="s">
        <v>244</v>
      </c>
      <c r="C134" s="6">
        <v>1098.104</v>
      </c>
      <c r="D134" s="19">
        <v>1098.1099999999999</v>
      </c>
      <c r="E134" s="9">
        <f t="shared" si="17"/>
        <v>100.00054639633403</v>
      </c>
      <c r="F134" s="9">
        <v>545.43100000000004</v>
      </c>
      <c r="G134" s="8">
        <f t="shared" si="16"/>
        <v>552.67899999999986</v>
      </c>
      <c r="H134" s="8">
        <f t="shared" si="23"/>
        <v>201.32885736234277</v>
      </c>
    </row>
    <row r="135" spans="1:8" ht="140.25">
      <c r="A135" s="76" t="s">
        <v>272</v>
      </c>
      <c r="B135" s="39" t="s">
        <v>273</v>
      </c>
      <c r="C135" s="9">
        <v>70018.899999999994</v>
      </c>
      <c r="D135" s="19">
        <v>70018.899999999994</v>
      </c>
      <c r="E135" s="9">
        <f t="shared" si="17"/>
        <v>100</v>
      </c>
      <c r="F135" s="9">
        <v>0</v>
      </c>
      <c r="G135" s="8">
        <f t="shared" si="16"/>
        <v>70018.899999999994</v>
      </c>
      <c r="H135" s="8">
        <v>0</v>
      </c>
    </row>
    <row r="136" spans="1:8" ht="89.25">
      <c r="A136" s="76" t="s">
        <v>298</v>
      </c>
      <c r="B136" s="39" t="s">
        <v>299</v>
      </c>
      <c r="C136" s="9">
        <v>2643.5</v>
      </c>
      <c r="D136" s="19">
        <v>2643.5</v>
      </c>
      <c r="E136" s="9">
        <f t="shared" si="17"/>
        <v>100</v>
      </c>
      <c r="F136" s="9">
        <v>0</v>
      </c>
      <c r="G136" s="8">
        <f t="shared" si="16"/>
        <v>2643.5</v>
      </c>
      <c r="H136" s="8">
        <v>0</v>
      </c>
    </row>
    <row r="137" spans="1:8" ht="27">
      <c r="A137" s="73" t="s">
        <v>163</v>
      </c>
      <c r="B137" s="27" t="s">
        <v>164</v>
      </c>
      <c r="C137" s="25">
        <f>SUM(C138:C153)</f>
        <v>159351.83299999998</v>
      </c>
      <c r="D137" s="36">
        <f>SUM(D138:D153)</f>
        <v>158881.655</v>
      </c>
      <c r="E137" s="25">
        <f t="shared" si="17"/>
        <v>99.704943463060147</v>
      </c>
      <c r="F137" s="25">
        <f>SUM(F138:F153)</f>
        <v>285472.06699999998</v>
      </c>
      <c r="G137" s="42">
        <f t="shared" si="16"/>
        <v>-126590.41199999998</v>
      </c>
      <c r="H137" s="42">
        <f t="shared" si="23"/>
        <v>55.655762285141549</v>
      </c>
    </row>
    <row r="138" spans="1:8" ht="51">
      <c r="A138" s="74" t="s">
        <v>214</v>
      </c>
      <c r="B138" s="15" t="s">
        <v>230</v>
      </c>
      <c r="C138" s="9">
        <v>121.5</v>
      </c>
      <c r="D138" s="19">
        <v>0</v>
      </c>
      <c r="E138" s="9">
        <f t="shared" si="17"/>
        <v>0</v>
      </c>
      <c r="F138" s="9">
        <v>109.3</v>
      </c>
      <c r="G138" s="8">
        <f t="shared" si="16"/>
        <v>-109.3</v>
      </c>
      <c r="H138" s="8">
        <f t="shared" si="23"/>
        <v>0</v>
      </c>
    </row>
    <row r="139" spans="1:8" ht="114.75">
      <c r="A139" s="74" t="s">
        <v>214</v>
      </c>
      <c r="B139" s="26" t="s">
        <v>277</v>
      </c>
      <c r="C139" s="9">
        <v>91.25</v>
      </c>
      <c r="D139" s="19">
        <v>91.25</v>
      </c>
      <c r="E139" s="9">
        <f t="shared" si="17"/>
        <v>100</v>
      </c>
      <c r="F139" s="9">
        <v>0</v>
      </c>
      <c r="G139" s="8">
        <f t="shared" si="16"/>
        <v>91.25</v>
      </c>
      <c r="H139" s="8"/>
    </row>
    <row r="140" spans="1:8" ht="51">
      <c r="A140" s="74" t="s">
        <v>214</v>
      </c>
      <c r="B140" s="26" t="s">
        <v>281</v>
      </c>
      <c r="C140" s="9">
        <v>344.6</v>
      </c>
      <c r="D140" s="19">
        <v>344.6</v>
      </c>
      <c r="E140" s="9">
        <f t="shared" si="17"/>
        <v>100</v>
      </c>
      <c r="F140" s="9">
        <v>0</v>
      </c>
      <c r="G140" s="8">
        <f t="shared" si="16"/>
        <v>344.6</v>
      </c>
      <c r="H140" s="8"/>
    </row>
    <row r="141" spans="1:8" ht="153">
      <c r="A141" s="74" t="s">
        <v>214</v>
      </c>
      <c r="B141" s="23" t="s">
        <v>215</v>
      </c>
      <c r="C141" s="9">
        <v>170</v>
      </c>
      <c r="D141" s="9">
        <v>170</v>
      </c>
      <c r="E141" s="9">
        <f t="shared" si="17"/>
        <v>100</v>
      </c>
      <c r="F141" s="9">
        <v>158</v>
      </c>
      <c r="G141" s="56">
        <f t="shared" si="16"/>
        <v>12</v>
      </c>
      <c r="H141" s="8">
        <f t="shared" si="23"/>
        <v>107.59493670886076</v>
      </c>
    </row>
    <row r="142" spans="1:8" ht="153">
      <c r="A142" s="74" t="s">
        <v>214</v>
      </c>
      <c r="B142" s="29" t="s">
        <v>217</v>
      </c>
      <c r="C142" s="9">
        <v>69.900000000000006</v>
      </c>
      <c r="D142" s="9">
        <v>69.900000000000006</v>
      </c>
      <c r="E142" s="9">
        <f t="shared" si="17"/>
        <v>100</v>
      </c>
      <c r="F142" s="9">
        <v>102.3</v>
      </c>
      <c r="G142" s="56">
        <f t="shared" si="16"/>
        <v>-32.399999999999991</v>
      </c>
      <c r="H142" s="8">
        <f t="shared" si="23"/>
        <v>68.3284457478006</v>
      </c>
    </row>
    <row r="143" spans="1:8" ht="127.5">
      <c r="A143" s="74" t="s">
        <v>214</v>
      </c>
      <c r="B143" s="14" t="s">
        <v>216</v>
      </c>
      <c r="C143" s="9">
        <v>445.6</v>
      </c>
      <c r="D143" s="19">
        <v>275.12200000000001</v>
      </c>
      <c r="E143" s="9">
        <f t="shared" si="17"/>
        <v>61.741921005385997</v>
      </c>
      <c r="F143" s="9">
        <v>1006.8</v>
      </c>
      <c r="G143" s="8">
        <f t="shared" si="16"/>
        <v>-731.67799999999988</v>
      </c>
      <c r="H143" s="8">
        <f t="shared" si="23"/>
        <v>27.326380611839493</v>
      </c>
    </row>
    <row r="144" spans="1:8" ht="242.25">
      <c r="A144" s="74" t="s">
        <v>214</v>
      </c>
      <c r="B144" s="57" t="s">
        <v>293</v>
      </c>
      <c r="C144" s="9">
        <v>178.2</v>
      </c>
      <c r="D144" s="19">
        <v>0</v>
      </c>
      <c r="E144" s="9">
        <f t="shared" si="17"/>
        <v>0</v>
      </c>
      <c r="F144" s="9">
        <v>0</v>
      </c>
      <c r="G144" s="8">
        <f t="shared" si="16"/>
        <v>0</v>
      </c>
      <c r="H144" s="8"/>
    </row>
    <row r="145" spans="1:8" ht="114.75">
      <c r="A145" s="74" t="s">
        <v>214</v>
      </c>
      <c r="B145" s="61" t="s">
        <v>241</v>
      </c>
      <c r="C145" s="9">
        <v>0</v>
      </c>
      <c r="D145" s="19">
        <v>0</v>
      </c>
      <c r="E145" s="9"/>
      <c r="F145" s="9">
        <v>26.747</v>
      </c>
      <c r="G145" s="8">
        <f t="shared" si="16"/>
        <v>-26.747</v>
      </c>
      <c r="H145" s="8"/>
    </row>
    <row r="146" spans="1:8" ht="63.75">
      <c r="A146" s="74" t="s">
        <v>165</v>
      </c>
      <c r="B146" s="15" t="s">
        <v>166</v>
      </c>
      <c r="C146" s="7">
        <v>35689</v>
      </c>
      <c r="D146" s="38">
        <v>35689</v>
      </c>
      <c r="E146" s="9">
        <f t="shared" si="17"/>
        <v>100</v>
      </c>
      <c r="F146" s="8">
        <v>29308</v>
      </c>
      <c r="G146" s="8">
        <f t="shared" si="16"/>
        <v>6381</v>
      </c>
      <c r="H146" s="8">
        <f t="shared" si="23"/>
        <v>121.77221236522452</v>
      </c>
    </row>
    <row r="147" spans="1:8" ht="38.25">
      <c r="A147" s="74" t="s">
        <v>165</v>
      </c>
      <c r="B147" s="15" t="s">
        <v>209</v>
      </c>
      <c r="C147" s="7">
        <v>10161.6</v>
      </c>
      <c r="D147" s="38">
        <v>10161.6</v>
      </c>
      <c r="E147" s="9">
        <f t="shared" si="17"/>
        <v>100</v>
      </c>
      <c r="F147" s="8">
        <v>10161.6</v>
      </c>
      <c r="G147" s="8">
        <f t="shared" si="16"/>
        <v>0</v>
      </c>
      <c r="H147" s="8">
        <f t="shared" si="23"/>
        <v>100</v>
      </c>
    </row>
    <row r="148" spans="1:8" ht="114.75">
      <c r="A148" s="74" t="s">
        <v>165</v>
      </c>
      <c r="B148" s="15" t="s">
        <v>276</v>
      </c>
      <c r="C148" s="7">
        <v>0</v>
      </c>
      <c r="D148" s="38">
        <v>0</v>
      </c>
      <c r="E148" s="9"/>
      <c r="F148" s="8">
        <v>829.3</v>
      </c>
      <c r="G148" s="8">
        <f t="shared" si="16"/>
        <v>-829.3</v>
      </c>
      <c r="H148" s="8">
        <f t="shared" si="23"/>
        <v>0</v>
      </c>
    </row>
    <row r="149" spans="1:8" ht="89.25">
      <c r="A149" s="74" t="s">
        <v>165</v>
      </c>
      <c r="B149" s="26" t="s">
        <v>283</v>
      </c>
      <c r="C149" s="7">
        <v>8273.2999999999993</v>
      </c>
      <c r="D149" s="38">
        <v>8273.2999999999993</v>
      </c>
      <c r="E149" s="9">
        <f t="shared" si="17"/>
        <v>100</v>
      </c>
      <c r="F149" s="8"/>
      <c r="G149" s="8">
        <f t="shared" si="16"/>
        <v>8273.2999999999993</v>
      </c>
      <c r="H149" s="8"/>
    </row>
    <row r="150" spans="1:8" ht="127.5">
      <c r="A150" s="74" t="s">
        <v>165</v>
      </c>
      <c r="B150" s="26" t="s">
        <v>251</v>
      </c>
      <c r="C150" s="7"/>
      <c r="D150" s="38"/>
      <c r="E150" s="9"/>
      <c r="F150" s="8">
        <v>299.2</v>
      </c>
      <c r="G150" s="8"/>
      <c r="H150" s="8"/>
    </row>
    <row r="151" spans="1:8" ht="114.75">
      <c r="A151" s="74" t="s">
        <v>165</v>
      </c>
      <c r="B151" s="26" t="s">
        <v>277</v>
      </c>
      <c r="C151" s="7">
        <v>105.55</v>
      </c>
      <c r="D151" s="38">
        <v>105.55</v>
      </c>
      <c r="E151" s="9">
        <f t="shared" si="17"/>
        <v>100</v>
      </c>
      <c r="F151" s="8"/>
      <c r="G151" s="8">
        <f t="shared" si="16"/>
        <v>105.55</v>
      </c>
      <c r="H151" s="8"/>
    </row>
    <row r="152" spans="1:8" ht="76.5">
      <c r="A152" s="74" t="s">
        <v>165</v>
      </c>
      <c r="B152" s="15" t="s">
        <v>282</v>
      </c>
      <c r="C152" s="32">
        <v>833.33299999999997</v>
      </c>
      <c r="D152" s="38">
        <v>833.33299999999997</v>
      </c>
      <c r="E152" s="9">
        <f t="shared" si="17"/>
        <v>100</v>
      </c>
      <c r="F152" s="8">
        <v>512.82000000000005</v>
      </c>
      <c r="G152" s="8">
        <f t="shared" si="16"/>
        <v>320.51299999999992</v>
      </c>
      <c r="H152" s="8">
        <f t="shared" si="23"/>
        <v>162.5000975000975</v>
      </c>
    </row>
    <row r="153" spans="1:8" ht="76.5">
      <c r="A153" s="74" t="s">
        <v>167</v>
      </c>
      <c r="B153" s="15" t="s">
        <v>168</v>
      </c>
      <c r="C153" s="7">
        <v>102868</v>
      </c>
      <c r="D153" s="38">
        <v>102868</v>
      </c>
      <c r="E153" s="9">
        <f t="shared" si="17"/>
        <v>100</v>
      </c>
      <c r="F153" s="8">
        <v>242958</v>
      </c>
      <c r="G153" s="8">
        <f t="shared" si="16"/>
        <v>-140090</v>
      </c>
      <c r="H153" s="8">
        <f t="shared" si="23"/>
        <v>42.339828283077736</v>
      </c>
    </row>
    <row r="154" spans="1:8">
      <c r="A154" s="73" t="s">
        <v>169</v>
      </c>
      <c r="B154" s="16" t="s">
        <v>170</v>
      </c>
      <c r="C154" s="25">
        <f>SUM(C155+C157+C158+C167+C165+C156+C166)</f>
        <v>473581.4</v>
      </c>
      <c r="D154" s="25">
        <f>SUM(D155+D157+D158+D167+D165+D156+D166)</f>
        <v>473598.51199999999</v>
      </c>
      <c r="E154" s="25">
        <f t="shared" si="17"/>
        <v>100.00361331758383</v>
      </c>
      <c r="F154" s="25">
        <f>SUM(F155+F157+F158+F167+F165+F156+F166)</f>
        <v>368293.21606999997</v>
      </c>
      <c r="G154" s="42">
        <f t="shared" si="16"/>
        <v>105305.29593000002</v>
      </c>
      <c r="H154" s="42">
        <f t="shared" si="23"/>
        <v>128.59278730509797</v>
      </c>
    </row>
    <row r="155" spans="1:8" ht="51">
      <c r="A155" s="74" t="s">
        <v>171</v>
      </c>
      <c r="B155" s="15" t="s">
        <v>172</v>
      </c>
      <c r="C155" s="7">
        <v>17981</v>
      </c>
      <c r="D155" s="38">
        <v>14964.82</v>
      </c>
      <c r="E155" s="9">
        <f t="shared" si="17"/>
        <v>83.225738279294816</v>
      </c>
      <c r="F155" s="8">
        <v>13773.43239</v>
      </c>
      <c r="G155" s="8">
        <f t="shared" si="16"/>
        <v>1191.3876099999998</v>
      </c>
      <c r="H155" s="8">
        <f t="shared" si="23"/>
        <v>108.64989623693938</v>
      </c>
    </row>
    <row r="156" spans="1:8" ht="102">
      <c r="A156" s="74" t="s">
        <v>266</v>
      </c>
      <c r="B156" s="15" t="s">
        <v>265</v>
      </c>
      <c r="C156" s="7">
        <v>22.1</v>
      </c>
      <c r="D156" s="38">
        <v>22.1</v>
      </c>
      <c r="E156" s="9">
        <f t="shared" si="17"/>
        <v>100</v>
      </c>
      <c r="F156" s="8">
        <v>0</v>
      </c>
      <c r="G156" s="8">
        <f t="shared" si="16"/>
        <v>22.1</v>
      </c>
      <c r="H156" s="8"/>
    </row>
    <row r="157" spans="1:8" ht="76.5">
      <c r="A157" s="74" t="s">
        <v>173</v>
      </c>
      <c r="B157" s="15" t="s">
        <v>174</v>
      </c>
      <c r="C157" s="7">
        <v>14518</v>
      </c>
      <c r="D157" s="38">
        <v>14518</v>
      </c>
      <c r="E157" s="9">
        <f t="shared" si="17"/>
        <v>100</v>
      </c>
      <c r="F157" s="8">
        <v>13652.003059999999</v>
      </c>
      <c r="G157" s="8">
        <f t="shared" si="16"/>
        <v>865.9969400000009</v>
      </c>
      <c r="H157" s="8">
        <f t="shared" si="23"/>
        <v>106.34336907334388</v>
      </c>
    </row>
    <row r="158" spans="1:8" ht="67.5">
      <c r="A158" s="73" t="s">
        <v>175</v>
      </c>
      <c r="B158" s="27" t="s">
        <v>176</v>
      </c>
      <c r="C158" s="30">
        <f>SUM(C159:C164)</f>
        <v>65268.1</v>
      </c>
      <c r="D158" s="30">
        <f>SUM(D159:D164)</f>
        <v>68665.100000000006</v>
      </c>
      <c r="E158" s="25">
        <f t="shared" si="17"/>
        <v>105.20468651607754</v>
      </c>
      <c r="F158" s="30">
        <f>SUM(F159:F164)</f>
        <v>66912.780620000005</v>
      </c>
      <c r="G158" s="42">
        <f t="shared" si="16"/>
        <v>1752.3193800000008</v>
      </c>
      <c r="H158" s="42">
        <f t="shared" si="23"/>
        <v>102.61881118041035</v>
      </c>
    </row>
    <row r="159" spans="1:8" ht="127.5">
      <c r="A159" s="74" t="s">
        <v>175</v>
      </c>
      <c r="B159" s="15" t="s">
        <v>177</v>
      </c>
      <c r="C159" s="7">
        <v>250</v>
      </c>
      <c r="D159" s="38">
        <v>250</v>
      </c>
      <c r="E159" s="9">
        <f t="shared" si="17"/>
        <v>100</v>
      </c>
      <c r="F159" s="8">
        <v>227</v>
      </c>
      <c r="G159" s="8">
        <f t="shared" si="16"/>
        <v>23</v>
      </c>
      <c r="H159" s="8"/>
    </row>
    <row r="160" spans="1:8" ht="127.5">
      <c r="A160" s="74" t="s">
        <v>175</v>
      </c>
      <c r="B160" s="15" t="s">
        <v>178</v>
      </c>
      <c r="C160" s="7">
        <v>63940</v>
      </c>
      <c r="D160" s="38">
        <v>67337</v>
      </c>
      <c r="E160" s="9">
        <f t="shared" si="17"/>
        <v>105.31279324366594</v>
      </c>
      <c r="F160" s="8">
        <v>65930</v>
      </c>
      <c r="G160" s="8">
        <f t="shared" si="16"/>
        <v>1407</v>
      </c>
      <c r="H160" s="8">
        <f t="shared" si="23"/>
        <v>102.13408160169877</v>
      </c>
    </row>
    <row r="161" spans="1:8" ht="114.75">
      <c r="A161" s="74" t="s">
        <v>175</v>
      </c>
      <c r="B161" s="15" t="s">
        <v>179</v>
      </c>
      <c r="C161" s="7">
        <v>0.1</v>
      </c>
      <c r="D161" s="38">
        <v>0.1</v>
      </c>
      <c r="E161" s="9">
        <f t="shared" si="17"/>
        <v>100</v>
      </c>
      <c r="F161" s="8">
        <v>0.1</v>
      </c>
      <c r="G161" s="8">
        <f t="shared" si="16"/>
        <v>0</v>
      </c>
      <c r="H161" s="8">
        <f t="shared" si="23"/>
        <v>100</v>
      </c>
    </row>
    <row r="162" spans="1:8" ht="51">
      <c r="A162" s="74" t="s">
        <v>175</v>
      </c>
      <c r="B162" s="15" t="s">
        <v>180</v>
      </c>
      <c r="C162" s="7">
        <v>98.3</v>
      </c>
      <c r="D162" s="38">
        <v>98.3</v>
      </c>
      <c r="E162" s="9">
        <f t="shared" ref="E162:E177" si="30">SUM(D162*100/C162)</f>
        <v>100</v>
      </c>
      <c r="F162" s="8">
        <v>91.9</v>
      </c>
      <c r="G162" s="8">
        <f t="shared" si="16"/>
        <v>6.3999999999999915</v>
      </c>
      <c r="H162" s="8">
        <f t="shared" si="23"/>
        <v>106.96409140369967</v>
      </c>
    </row>
    <row r="163" spans="1:8" ht="114.75">
      <c r="A163" s="74" t="s">
        <v>175</v>
      </c>
      <c r="B163" s="15" t="s">
        <v>181</v>
      </c>
      <c r="C163" s="7">
        <v>0</v>
      </c>
      <c r="D163" s="38">
        <v>0</v>
      </c>
      <c r="E163" s="9"/>
      <c r="F163" s="8">
        <v>596.39862000000005</v>
      </c>
      <c r="G163" s="8">
        <f t="shared" si="16"/>
        <v>-596.39862000000005</v>
      </c>
      <c r="H163" s="8">
        <f t="shared" si="23"/>
        <v>0</v>
      </c>
    </row>
    <row r="164" spans="1:8" ht="153">
      <c r="A164" s="74" t="s">
        <v>175</v>
      </c>
      <c r="B164" s="62" t="s">
        <v>248</v>
      </c>
      <c r="C164" s="7">
        <v>979.7</v>
      </c>
      <c r="D164" s="38">
        <v>979.7</v>
      </c>
      <c r="E164" s="9">
        <f t="shared" si="30"/>
        <v>100</v>
      </c>
      <c r="F164" s="8">
        <v>67.382000000000005</v>
      </c>
      <c r="G164" s="8">
        <f t="shared" si="16"/>
        <v>912.31799999999998</v>
      </c>
      <c r="H164" s="42"/>
    </row>
    <row r="165" spans="1:8" ht="63.75">
      <c r="A165" s="74" t="s">
        <v>263</v>
      </c>
      <c r="B165" s="15" t="s">
        <v>264</v>
      </c>
      <c r="C165" s="7">
        <v>1173.4000000000001</v>
      </c>
      <c r="D165" s="38">
        <v>793.33</v>
      </c>
      <c r="E165" s="9">
        <f>SUM(D165*100/C165)</f>
        <v>67.609510823248669</v>
      </c>
      <c r="F165" s="8">
        <v>0</v>
      </c>
      <c r="G165" s="8">
        <f t="shared" ref="G165" si="31">SUM(D165-F165)</f>
        <v>793.33</v>
      </c>
      <c r="H165" s="42"/>
    </row>
    <row r="166" spans="1:8" ht="89.25">
      <c r="A166" s="74" t="s">
        <v>319</v>
      </c>
      <c r="B166" s="14" t="s">
        <v>320</v>
      </c>
      <c r="C166" s="7">
        <v>0</v>
      </c>
      <c r="D166" s="38">
        <v>16.361999999999998</v>
      </c>
      <c r="E166" s="9"/>
      <c r="F166" s="8"/>
      <c r="G166" s="8"/>
      <c r="H166" s="8"/>
    </row>
    <row r="167" spans="1:8" ht="25.5">
      <c r="A167" s="73" t="s">
        <v>182</v>
      </c>
      <c r="B167" s="16" t="s">
        <v>183</v>
      </c>
      <c r="C167" s="13">
        <f>SUM(C168:C169)</f>
        <v>374618.8</v>
      </c>
      <c r="D167" s="37">
        <f>SUM(D168:D169)</f>
        <v>374618.8</v>
      </c>
      <c r="E167" s="25">
        <f t="shared" si="30"/>
        <v>100</v>
      </c>
      <c r="F167" s="13">
        <f>SUM(F168:F169)</f>
        <v>273955</v>
      </c>
      <c r="G167" s="42">
        <f t="shared" si="16"/>
        <v>100663.79999999999</v>
      </c>
      <c r="H167" s="42">
        <f t="shared" si="23"/>
        <v>136.74464784362397</v>
      </c>
    </row>
    <row r="168" spans="1:8" ht="306">
      <c r="A168" s="74" t="s">
        <v>184</v>
      </c>
      <c r="B168" s="15" t="s">
        <v>185</v>
      </c>
      <c r="C168" s="7">
        <v>221443.8</v>
      </c>
      <c r="D168" s="38">
        <v>221443.8</v>
      </c>
      <c r="E168" s="9">
        <f t="shared" si="30"/>
        <v>100</v>
      </c>
      <c r="F168" s="8">
        <v>170704</v>
      </c>
      <c r="G168" s="8">
        <f t="shared" ref="G168:G192" si="32">SUM(D168-F168)</f>
        <v>50739.799999999988</v>
      </c>
      <c r="H168" s="8">
        <f t="shared" si="23"/>
        <v>129.72384947042835</v>
      </c>
    </row>
    <row r="169" spans="1:8" ht="51">
      <c r="A169" s="74" t="s">
        <v>184</v>
      </c>
      <c r="B169" s="15" t="s">
        <v>186</v>
      </c>
      <c r="C169" s="7">
        <v>153175</v>
      </c>
      <c r="D169" s="38">
        <v>153175</v>
      </c>
      <c r="E169" s="9">
        <f t="shared" si="30"/>
        <v>100</v>
      </c>
      <c r="F169" s="8">
        <v>103251</v>
      </c>
      <c r="G169" s="8">
        <f t="shared" si="32"/>
        <v>49924</v>
      </c>
      <c r="H169" s="8">
        <f t="shared" si="23"/>
        <v>148.35207407192183</v>
      </c>
    </row>
    <row r="170" spans="1:8" ht="25.5">
      <c r="A170" s="73" t="s">
        <v>218</v>
      </c>
      <c r="B170" s="16" t="s">
        <v>219</v>
      </c>
      <c r="C170" s="37">
        <f>SUM(C171:C181)</f>
        <v>2057.3000000000002</v>
      </c>
      <c r="D170" s="37">
        <f>SUM(D171:D181)</f>
        <v>2557.3000000000002</v>
      </c>
      <c r="E170" s="13">
        <f>SUM(E175:E177)</f>
        <v>100</v>
      </c>
      <c r="F170" s="37">
        <f>SUM(F171:F181)</f>
        <v>30761.333999999999</v>
      </c>
      <c r="G170" s="8">
        <f t="shared" si="32"/>
        <v>-28204.034</v>
      </c>
      <c r="H170" s="42">
        <f t="shared" si="23"/>
        <v>8.3133585819132563</v>
      </c>
    </row>
    <row r="171" spans="1:8" ht="76.5">
      <c r="A171" s="74" t="s">
        <v>296</v>
      </c>
      <c r="B171" s="15" t="s">
        <v>297</v>
      </c>
      <c r="C171" s="7">
        <v>30.8</v>
      </c>
      <c r="D171" s="63">
        <v>30.8</v>
      </c>
      <c r="E171" s="13"/>
      <c r="F171" s="7">
        <v>14.6</v>
      </c>
      <c r="G171" s="42"/>
      <c r="H171" s="42"/>
    </row>
    <row r="172" spans="1:8" ht="140.25">
      <c r="A172" s="74" t="s">
        <v>313</v>
      </c>
      <c r="B172" s="15" t="s">
        <v>314</v>
      </c>
      <c r="C172" s="7"/>
      <c r="D172" s="63"/>
      <c r="E172" s="13"/>
      <c r="F172" s="7">
        <v>140.30000000000001</v>
      </c>
      <c r="G172" s="42"/>
      <c r="H172" s="42"/>
    </row>
    <row r="173" spans="1:8" ht="114.75">
      <c r="A173" s="74" t="s">
        <v>294</v>
      </c>
      <c r="B173" s="57" t="s">
        <v>295</v>
      </c>
      <c r="C173" s="7">
        <v>50</v>
      </c>
      <c r="D173" s="38">
        <v>50</v>
      </c>
      <c r="E173" s="9">
        <f>SUM(D173*100/C173)</f>
        <v>100</v>
      </c>
      <c r="F173" s="8">
        <v>0</v>
      </c>
      <c r="G173" s="8">
        <f>SUM(D173-F173)</f>
        <v>50</v>
      </c>
      <c r="H173" s="8"/>
    </row>
    <row r="174" spans="1:8" ht="140.25">
      <c r="A174" s="74" t="s">
        <v>222</v>
      </c>
      <c r="B174" s="15" t="s">
        <v>289</v>
      </c>
      <c r="C174" s="7">
        <v>0</v>
      </c>
      <c r="D174" s="63">
        <v>0</v>
      </c>
      <c r="E174" s="7"/>
      <c r="F174" s="7">
        <v>5093.0600000000004</v>
      </c>
      <c r="G174" s="8">
        <f t="shared" si="32"/>
        <v>-5093.0600000000004</v>
      </c>
      <c r="H174" s="8">
        <f t="shared" si="23"/>
        <v>0</v>
      </c>
    </row>
    <row r="175" spans="1:8" ht="306">
      <c r="A175" s="74" t="s">
        <v>220</v>
      </c>
      <c r="B175" s="15" t="s">
        <v>247</v>
      </c>
      <c r="C175" s="7"/>
      <c r="D175" s="38"/>
      <c r="E175" s="9"/>
      <c r="F175" s="8">
        <v>15000</v>
      </c>
      <c r="G175" s="8">
        <f t="shared" ref="G175" si="33">SUM(D175-F175)</f>
        <v>-15000</v>
      </c>
      <c r="H175" s="8">
        <f t="shared" ref="H175" si="34">SUM(D175*100/F175)</f>
        <v>0</v>
      </c>
    </row>
    <row r="176" spans="1:8" ht="153">
      <c r="A176" s="74" t="s">
        <v>220</v>
      </c>
      <c r="B176" s="14" t="s">
        <v>302</v>
      </c>
      <c r="C176" s="7">
        <v>0</v>
      </c>
      <c r="D176" s="38">
        <v>0</v>
      </c>
      <c r="E176" s="9"/>
      <c r="F176" s="8">
        <v>8565.6299999999992</v>
      </c>
      <c r="G176" s="8">
        <f t="shared" si="32"/>
        <v>-8565.6299999999992</v>
      </c>
      <c r="H176" s="8">
        <f t="shared" ref="H176" si="35">SUM(D176*100/F176)</f>
        <v>0</v>
      </c>
    </row>
    <row r="177" spans="1:8" ht="191.25">
      <c r="A177" s="74" t="s">
        <v>236</v>
      </c>
      <c r="B177" s="57" t="s">
        <v>243</v>
      </c>
      <c r="C177" s="7">
        <v>1976.5</v>
      </c>
      <c r="D177" s="38">
        <v>1976.5</v>
      </c>
      <c r="E177" s="9">
        <f t="shared" si="30"/>
        <v>100</v>
      </c>
      <c r="F177" s="8">
        <v>1668.2</v>
      </c>
      <c r="G177" s="8">
        <f t="shared" si="32"/>
        <v>308.29999999999995</v>
      </c>
      <c r="H177" s="8">
        <f t="shared" si="23"/>
        <v>118.48099748231627</v>
      </c>
    </row>
    <row r="178" spans="1:8" ht="89.25">
      <c r="A178" s="74" t="s">
        <v>235</v>
      </c>
      <c r="B178" s="14" t="s">
        <v>239</v>
      </c>
      <c r="C178" s="7">
        <v>0</v>
      </c>
      <c r="D178" s="8">
        <v>0</v>
      </c>
      <c r="E178" s="9"/>
      <c r="F178" s="8">
        <v>99.444000000000003</v>
      </c>
      <c r="G178" s="56">
        <f t="shared" si="32"/>
        <v>-99.444000000000003</v>
      </c>
      <c r="H178" s="56"/>
    </row>
    <row r="179" spans="1:8" ht="89.25">
      <c r="A179" s="74" t="s">
        <v>235</v>
      </c>
      <c r="B179" s="14" t="s">
        <v>242</v>
      </c>
      <c r="C179" s="7">
        <v>0</v>
      </c>
      <c r="D179" s="8">
        <v>0</v>
      </c>
      <c r="E179" s="9"/>
      <c r="F179" s="8">
        <v>93.4</v>
      </c>
      <c r="G179" s="56">
        <f t="shared" si="32"/>
        <v>-93.4</v>
      </c>
      <c r="H179" s="56"/>
    </row>
    <row r="180" spans="1:8" ht="63.75">
      <c r="A180" s="74" t="s">
        <v>235</v>
      </c>
      <c r="B180" s="14" t="s">
        <v>318</v>
      </c>
      <c r="C180" s="7">
        <v>0</v>
      </c>
      <c r="D180" s="8">
        <v>500</v>
      </c>
      <c r="E180" s="9"/>
      <c r="F180" s="8"/>
      <c r="G180" s="56">
        <f t="shared" ref="G180" si="36">SUM(D180-F180)</f>
        <v>500</v>
      </c>
      <c r="H180" s="56"/>
    </row>
    <row r="181" spans="1:8" ht="89.25">
      <c r="A181" s="74" t="s">
        <v>235</v>
      </c>
      <c r="B181" s="14" t="s">
        <v>287</v>
      </c>
      <c r="C181" s="7">
        <v>0</v>
      </c>
      <c r="D181" s="8">
        <v>0</v>
      </c>
      <c r="E181" s="9"/>
      <c r="F181" s="8">
        <v>86.7</v>
      </c>
      <c r="G181" s="56">
        <f t="shared" si="32"/>
        <v>-86.7</v>
      </c>
      <c r="H181" s="56"/>
    </row>
    <row r="182" spans="1:8" ht="38.25">
      <c r="A182" s="73" t="s">
        <v>226</v>
      </c>
      <c r="B182" s="16" t="s">
        <v>227</v>
      </c>
      <c r="C182" s="42">
        <f>SUM(C183:C184)</f>
        <v>2000</v>
      </c>
      <c r="D182" s="42">
        <f>SUM(D183)</f>
        <v>2000</v>
      </c>
      <c r="E182" s="9"/>
      <c r="F182" s="42">
        <f>SUM(F183)</f>
        <v>2500</v>
      </c>
      <c r="G182" s="64">
        <f t="shared" si="32"/>
        <v>-500</v>
      </c>
      <c r="H182" s="42">
        <f t="shared" ref="H182:H183" si="37">SUM(D182*100/F182)</f>
        <v>80</v>
      </c>
    </row>
    <row r="183" spans="1:8" ht="38.25">
      <c r="A183" s="74" t="s">
        <v>237</v>
      </c>
      <c r="B183" s="15" t="s">
        <v>227</v>
      </c>
      <c r="C183" s="8">
        <v>2000</v>
      </c>
      <c r="D183" s="8">
        <v>2000</v>
      </c>
      <c r="E183" s="9"/>
      <c r="F183" s="8">
        <v>2500</v>
      </c>
      <c r="G183" s="56">
        <f t="shared" si="32"/>
        <v>-500</v>
      </c>
      <c r="H183" s="8">
        <f t="shared" si="37"/>
        <v>80</v>
      </c>
    </row>
    <row r="184" spans="1:8" ht="51">
      <c r="A184" s="73" t="s">
        <v>187</v>
      </c>
      <c r="B184" s="16" t="s">
        <v>188</v>
      </c>
      <c r="C184" s="25">
        <f>SUM(C185:C187)</f>
        <v>0</v>
      </c>
      <c r="D184" s="36">
        <f t="shared" ref="D184:F184" si="38">SUM(D185:D187)</f>
        <v>1608.4599999999998</v>
      </c>
      <c r="E184" s="25"/>
      <c r="F184" s="25">
        <f t="shared" si="38"/>
        <v>1217.819</v>
      </c>
      <c r="G184" s="42">
        <f t="shared" si="32"/>
        <v>390.64099999999985</v>
      </c>
      <c r="H184" s="42">
        <f t="shared" si="23"/>
        <v>132.07709848507864</v>
      </c>
    </row>
    <row r="185" spans="1:8" ht="63.75">
      <c r="A185" s="74" t="s">
        <v>189</v>
      </c>
      <c r="B185" s="15" t="s">
        <v>190</v>
      </c>
      <c r="C185" s="7">
        <v>0</v>
      </c>
      <c r="D185" s="38">
        <v>1533.07</v>
      </c>
      <c r="E185" s="9"/>
      <c r="F185" s="8">
        <v>1216.979</v>
      </c>
      <c r="G185" s="8">
        <f t="shared" si="32"/>
        <v>316.09099999999989</v>
      </c>
      <c r="H185" s="8">
        <f t="shared" si="23"/>
        <v>125.9734144960595</v>
      </c>
    </row>
    <row r="186" spans="1:8" ht="63.75">
      <c r="A186" s="74" t="s">
        <v>191</v>
      </c>
      <c r="B186" s="15" t="s">
        <v>190</v>
      </c>
      <c r="C186" s="7">
        <v>0</v>
      </c>
      <c r="D186" s="38">
        <v>37.299999999999997</v>
      </c>
      <c r="E186" s="9"/>
      <c r="F186" s="8"/>
      <c r="G186" s="8">
        <f t="shared" si="32"/>
        <v>37.299999999999997</v>
      </c>
      <c r="H186" s="8"/>
    </row>
    <row r="187" spans="1:8" ht="63.75">
      <c r="A187" s="74" t="s">
        <v>261</v>
      </c>
      <c r="B187" s="15" t="s">
        <v>190</v>
      </c>
      <c r="C187" s="7">
        <v>0</v>
      </c>
      <c r="D187" s="38">
        <v>38.090000000000003</v>
      </c>
      <c r="E187" s="9"/>
      <c r="F187" s="8">
        <v>0.84</v>
      </c>
      <c r="G187" s="8">
        <f t="shared" si="32"/>
        <v>37.25</v>
      </c>
      <c r="H187" s="8"/>
    </row>
    <row r="188" spans="1:8" ht="76.5">
      <c r="A188" s="73" t="s">
        <v>192</v>
      </c>
      <c r="B188" s="16" t="s">
        <v>193</v>
      </c>
      <c r="C188" s="13">
        <f>SUM(C189:C191)</f>
        <v>0</v>
      </c>
      <c r="D188" s="37">
        <f>SUM(D189:D191)</f>
        <v>-3208.962</v>
      </c>
      <c r="E188" s="9"/>
      <c r="F188" s="13">
        <f>SUM(F189:F191)</f>
        <v>-3620.44</v>
      </c>
      <c r="G188" s="42">
        <f t="shared" si="32"/>
        <v>411.47800000000007</v>
      </c>
      <c r="H188" s="42">
        <f t="shared" si="23"/>
        <v>88.634585851443475</v>
      </c>
    </row>
    <row r="189" spans="1:8">
      <c r="A189" s="74" t="s">
        <v>194</v>
      </c>
      <c r="B189" s="15"/>
      <c r="C189" s="33"/>
      <c r="D189" s="38">
        <v>-1674.402</v>
      </c>
      <c r="E189" s="9"/>
      <c r="F189" s="8">
        <v>-1930.35</v>
      </c>
      <c r="G189" s="8">
        <f t="shared" si="32"/>
        <v>255.94799999999987</v>
      </c>
      <c r="H189" s="8">
        <f t="shared" si="23"/>
        <v>86.740850104903259</v>
      </c>
    </row>
    <row r="190" spans="1:8">
      <c r="A190" s="74" t="s">
        <v>195</v>
      </c>
      <c r="B190" s="15"/>
      <c r="C190" s="7" t="s">
        <v>196</v>
      </c>
      <c r="D190" s="38">
        <v>-1534.56</v>
      </c>
      <c r="E190" s="9"/>
      <c r="F190" s="8">
        <v>-1689.27</v>
      </c>
      <c r="G190" s="8">
        <f t="shared" si="32"/>
        <v>154.71000000000004</v>
      </c>
      <c r="H190" s="8">
        <f t="shared" si="23"/>
        <v>90.84160613756238</v>
      </c>
    </row>
    <row r="191" spans="1:8">
      <c r="A191" s="74" t="s">
        <v>197</v>
      </c>
      <c r="B191" s="15"/>
      <c r="C191" s="7"/>
      <c r="D191" s="38">
        <v>0</v>
      </c>
      <c r="E191" s="9"/>
      <c r="F191" s="8">
        <v>-0.82</v>
      </c>
      <c r="G191" s="8">
        <f t="shared" si="32"/>
        <v>0.82</v>
      </c>
      <c r="H191" s="42">
        <f t="shared" si="23"/>
        <v>0</v>
      </c>
    </row>
    <row r="192" spans="1:8">
      <c r="A192" s="73"/>
      <c r="B192" s="16" t="s">
        <v>198</v>
      </c>
      <c r="C192" s="13">
        <f>SUM(C117+C4)</f>
        <v>1314848.4570000002</v>
      </c>
      <c r="D192" s="13">
        <f>D4+D117</f>
        <v>1363576.1629999999</v>
      </c>
      <c r="E192" s="25">
        <f t="shared" ref="E192" si="39">SUM(D192*100/C192)</f>
        <v>103.70595605452345</v>
      </c>
      <c r="F192" s="13">
        <f>SUM(F117+F4)</f>
        <v>1277759.36207</v>
      </c>
      <c r="G192" s="42">
        <f t="shared" si="32"/>
        <v>85816.80092999991</v>
      </c>
      <c r="H192" s="42">
        <f t="shared" ref="H192" si="40">SUM(D192*100/F192)</f>
        <v>106.71619425984674</v>
      </c>
    </row>
    <row r="193" spans="1:7">
      <c r="A193" s="10"/>
      <c r="B193" s="10"/>
      <c r="C193" s="10"/>
      <c r="D193" s="10"/>
      <c r="E193" s="10"/>
      <c r="F193" s="10"/>
      <c r="G193" s="10"/>
    </row>
    <row r="194" spans="1:7">
      <c r="A194" s="10"/>
      <c r="B194" s="10"/>
      <c r="C194" s="10"/>
      <c r="D194" s="10"/>
      <c r="E194" s="10"/>
      <c r="F194" s="10"/>
      <c r="G194" s="10"/>
    </row>
  </sheetData>
  <mergeCells count="1">
    <mergeCell ref="A1:H1"/>
  </mergeCells>
  <pageMargins left="0.70866141732283472" right="0.19685039370078741" top="0.35433070866141736" bottom="0.35433070866141736" header="0.31496062992125984" footer="0.31496062992125984"/>
  <pageSetup paperSize="9" scale="80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KuznetsovaTV</cp:lastModifiedBy>
  <cp:lastPrinted>2017-02-21T08:30:32Z</cp:lastPrinted>
  <dcterms:created xsi:type="dcterms:W3CDTF">2015-01-28T04:01:07Z</dcterms:created>
  <dcterms:modified xsi:type="dcterms:W3CDTF">2017-02-21T08:45:36Z</dcterms:modified>
</cp:coreProperties>
</file>