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Мугай Расчет объ.2021" sheetId="1" r:id="rId1"/>
    <sheet name="расчет 2022" sheetId="2" r:id="rId2"/>
    <sheet name="расчет 2023" sheetId="3" r:id="rId3"/>
    <sheet name="2021" sheetId="4" r:id="rId4"/>
    <sheet name="2022" sheetId="5" r:id="rId5"/>
    <sheet name="2023" sheetId="6" r:id="rId6"/>
  </sheets>
  <definedNames>
    <definedName name="_ftnref1" localSheetId="0">'Мугай Расчет объ.2021'!#REF!</definedName>
    <definedName name="_ftnref2" localSheetId="0">'Мугай Расчет объ.2021'!#REF!</definedName>
    <definedName name="_xlnm.Print_Area" localSheetId="3">'2021'!$A$1:$Y$14</definedName>
    <definedName name="_xlnm.Print_Area" localSheetId="4">'2022'!$A$3:$Y$13</definedName>
    <definedName name="_xlnm.Print_Area" localSheetId="5">'2023'!$A$1:$Y$13</definedName>
    <definedName name="_xlnm.Print_Area" localSheetId="0">'Мугай Расчет объ.2021'!$A$1:$M$21</definedName>
  </definedNames>
  <calcPr fullCalcOnLoad="1" refMode="R1C1"/>
</workbook>
</file>

<file path=xl/sharedStrings.xml><?xml version="1.0" encoding="utf-8"?>
<sst xmlns="http://schemas.openxmlformats.org/spreadsheetml/2006/main" count="185" uniqueCount="62">
  <si>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</si>
  <si>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</si>
  <si>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</si>
  <si>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</rPr>
      <t>(графа 2)</t>
    </r>
    <r>
      <rPr>
        <sz val="10"/>
        <color indexed="8"/>
        <rFont val="Times New Roman"/>
        <family val="1"/>
      </rPr>
      <t xml:space="preserve">, и затрат на общехозяйственные нужды </t>
    </r>
    <r>
      <rPr>
        <sz val="10"/>
        <color indexed="59"/>
        <rFont val="Times New Roman"/>
        <family val="1"/>
      </rPr>
      <t>(графа 3)</t>
    </r>
  </si>
  <si>
    <r>
      <t>[2]</t>
    </r>
    <r>
      <rPr>
        <sz val="10"/>
        <color indexed="8"/>
        <rFont val="Times New Roman"/>
        <family val="1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</rPr>
      <t>услуги (графа 4)</t>
    </r>
    <r>
      <rPr>
        <sz val="10"/>
        <color indexed="8"/>
        <rFont val="Times New Roman"/>
        <family val="1"/>
      </rPr>
      <t xml:space="preserve"> на объем муниципальной услуги </t>
    </r>
    <r>
      <rPr>
        <sz val="10"/>
        <color indexed="59"/>
        <rFont val="Times New Roman"/>
        <family val="1"/>
      </rPr>
      <t>(графа 5)</t>
    </r>
    <r>
      <rPr>
        <sz val="10"/>
        <color indexed="8"/>
        <rFont val="Times New Roman"/>
        <family val="1"/>
      </rPr>
      <t xml:space="preserve"> с затратами на содержание </t>
    </r>
    <r>
      <rPr>
        <sz val="10"/>
        <color indexed="59"/>
        <rFont val="Times New Roman"/>
        <family val="1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</si>
  <si>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</si>
  <si>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</si>
  <si>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</si>
  <si>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</si>
  <si>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</si>
  <si>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</si>
  <si>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</si>
  <si>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</si>
  <si>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</si>
  <si>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</si>
  <si>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</si>
  <si>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</si>
  <si>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</si>
  <si>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</si>
  <si>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</si>
  <si>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</si>
  <si>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</si>
  <si>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</si>
  <si>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</si>
  <si>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</si>
  <si>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</si>
  <si>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</si>
  <si>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</si>
  <si>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</si>
  <si>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</si>
  <si>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</si>
  <si>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</si>
  <si>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</si>
  <si>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</si>
  <si>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</si>
  <si>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</si>
  <si>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</si>
  <si>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</si>
  <si>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</si>
  <si>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</si>
  <si>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</si>
  <si>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</si>
  <si>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</si>
  <si>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</si>
  <si>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</si>
  <si>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</si>
  <si>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</si>
  <si>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</si>
  <si>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</si>
  <si>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</si>
  <si>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</si>
  <si>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>Приложение №2</t>
  </si>
  <si>
    <t>Распределение нормативных затрат  на 2022г.</t>
  </si>
  <si>
    <t>компенсация за питание</t>
  </si>
  <si>
    <t>Распределение нормативных затрат на 2021г.</t>
  </si>
  <si>
    <t>Распределение нормативных затрат  на 2023г.</t>
  </si>
  <si>
    <t xml:space="preserve">Нормативные затраты на оказание  муниципальных услуг (выполнение работ) на 2021 год </t>
  </si>
  <si>
    <t xml:space="preserve">Нормативные затраты на оказание муниципальных услуг (выполнением работ) на 2022 год </t>
  </si>
  <si>
    <t xml:space="preserve">Нормативные затраты на оказание муниципальных услуг (выполнение работ) на 2023 год </t>
  </si>
  <si>
    <t xml:space="preserve">                                                                                                                                                                                                          Приложение №10</t>
  </si>
  <si>
    <t>Приложение №11</t>
  </si>
  <si>
    <t>Приложение №12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</si>
</sst>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3"/>
      <name val="Calibri"/>
      <family val="2"/>
    </font>
    <font>
      <b/>
      <i/>
      <sz val="10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5" fontId="47" fillId="0" borderId="20" xfId="55" applyNumberFormat="1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5" fontId="40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0" fillId="0" borderId="21" xfId="0" applyNumberFormat="1" applyFont="1" applyBorder="1" applyAlignment="1">
      <alignment horizontal="center" vertical="center"/>
    </xf>
    <xf numFmtId="164" fontId="40" fillId="0" borderId="22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2" fontId="52" fillId="0" borderId="23" xfId="0" applyNumberFormat="1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2" fontId="52" fillId="0" borderId="24" xfId="0" applyNumberFormat="1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2" fontId="0" fillId="0" borderId="20" xfId="0" applyNumberFormat="1" applyBorder="1" applyAlignment="1">
      <alignment horizontal="center" vertical="center"/>
    </xf>
    <xf numFmtId="165" fontId="47" fillId="0" borderId="25" xfId="55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64" fontId="40" fillId="0" borderId="26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top" wrapText="1"/>
    </xf>
    <xf numFmtId="2" fontId="52" fillId="0" borderId="28" xfId="0" applyNumberFormat="1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0" borderId="2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2" fontId="52" fillId="0" borderId="29" xfId="0" applyNumberFormat="1" applyFont="1" applyBorder="1" applyAlignment="1">
      <alignment horizontal="center" vertical="top" wrapText="1"/>
    </xf>
    <xf numFmtId="2" fontId="52" fillId="0" borderId="30" xfId="0" applyNumberFormat="1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165" fontId="26" fillId="0" borderId="20" xfId="55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2" fillId="0" borderId="31" xfId="0" applyNumberFormat="1" applyFont="1" applyBorder="1" applyAlignment="1">
      <alignment horizontal="center" vertical="top" wrapText="1"/>
    </xf>
    <xf numFmtId="0" fontId="52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2" fillId="0" borderId="23" xfId="0" applyNumberFormat="1" applyFont="1" applyBorder="1" applyAlignment="1">
      <alignment horizontal="center" vertical="top" wrapText="1"/>
    </xf>
    <xf numFmtId="0" fontId="52" fillId="0" borderId="28" xfId="0" applyNumberFormat="1" applyFont="1" applyBorder="1" applyAlignment="1">
      <alignment horizontal="center" vertical="top" wrapText="1"/>
    </xf>
    <xf numFmtId="0" fontId="52" fillId="0" borderId="3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top" wrapText="1"/>
    </xf>
    <xf numFmtId="164" fontId="52" fillId="0" borderId="24" xfId="0" applyNumberFormat="1" applyFont="1" applyBorder="1" applyAlignment="1">
      <alignment horizontal="center" vertical="top" wrapText="1"/>
    </xf>
    <xf numFmtId="164" fontId="54" fillId="0" borderId="15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center"/>
    </xf>
    <xf numFmtId="2" fontId="60" fillId="0" borderId="16" xfId="0" applyNumberFormat="1" applyFont="1" applyBorder="1" applyAlignment="1">
      <alignment horizontal="center" vertical="top" wrapText="1"/>
    </xf>
    <xf numFmtId="2" fontId="60" fillId="0" borderId="11" xfId="0" applyNumberFormat="1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0" fillId="0" borderId="27" xfId="0" applyNumberFormat="1" applyFont="1" applyBorder="1" applyAlignment="1">
      <alignment horizontal="center" vertical="top" wrapText="1"/>
    </xf>
    <xf numFmtId="0" fontId="60" fillId="0" borderId="16" xfId="0" applyNumberFormat="1" applyFont="1" applyBorder="1" applyAlignment="1">
      <alignment horizontal="center" vertical="top" wrapText="1"/>
    </xf>
    <xf numFmtId="0" fontId="60" fillId="0" borderId="11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0" fillId="0" borderId="34" xfId="0" applyNumberFormat="1" applyFont="1" applyBorder="1" applyAlignment="1">
      <alignment horizontal="center" vertical="top" wrapText="1"/>
    </xf>
    <xf numFmtId="0" fontId="60" fillId="0" borderId="35" xfId="0" applyNumberFormat="1" applyFont="1" applyBorder="1" applyAlignment="1">
      <alignment horizontal="center" vertical="top" wrapText="1"/>
    </xf>
    <xf numFmtId="0" fontId="60" fillId="0" borderId="36" xfId="0" applyNumberFormat="1" applyFont="1" applyBorder="1" applyAlignment="1">
      <alignment horizontal="center" vertical="top" wrapText="1"/>
    </xf>
    <xf numFmtId="0" fontId="60" fillId="0" borderId="32" xfId="0" applyNumberFormat="1" applyFont="1" applyBorder="1" applyAlignment="1">
      <alignment horizontal="center" vertical="top" wrapText="1"/>
    </xf>
    <xf numFmtId="0" fontId="60" fillId="0" borderId="37" xfId="0" applyNumberFormat="1" applyFont="1" applyBorder="1" applyAlignment="1">
      <alignment horizontal="center" vertical="top" wrapText="1"/>
    </xf>
    <xf numFmtId="0" fontId="60" fillId="0" borderId="38" xfId="0" applyNumberFormat="1" applyFont="1" applyBorder="1" applyAlignment="1">
      <alignment horizontal="center" vertical="top" wrapText="1"/>
    </xf>
    <xf numFmtId="2" fontId="60" fillId="0" borderId="39" xfId="0" applyNumberFormat="1" applyFont="1" applyBorder="1" applyAlignment="1">
      <alignment horizontal="center" vertical="top" wrapText="1"/>
    </xf>
    <xf numFmtId="2" fontId="60" fillId="0" borderId="12" xfId="0" applyNumberFormat="1" applyFont="1" applyBorder="1" applyAlignment="1">
      <alignment horizontal="center" vertical="top" wrapText="1"/>
    </xf>
    <xf numFmtId="0" fontId="60" fillId="0" borderId="40" xfId="0" applyNumberFormat="1" applyFont="1" applyBorder="1" applyAlignment="1">
      <alignment horizontal="center" vertical="top" wrapText="1"/>
    </xf>
    <xf numFmtId="0" fontId="60" fillId="0" borderId="41" xfId="0" applyNumberFormat="1" applyFont="1" applyBorder="1" applyAlignment="1">
      <alignment horizontal="center" vertical="top" wrapText="1"/>
    </xf>
    <xf numFmtId="0" fontId="60" fillId="0" borderId="13" xfId="0" applyNumberFormat="1" applyFont="1" applyBorder="1" applyAlignment="1">
      <alignment horizontal="center" vertical="top" wrapText="1"/>
    </xf>
    <xf numFmtId="0" fontId="60" fillId="0" borderId="28" xfId="0" applyNumberFormat="1" applyFont="1" applyBorder="1" applyAlignment="1">
      <alignment horizontal="center" vertical="top" wrapText="1"/>
    </xf>
    <xf numFmtId="0" fontId="60" fillId="0" borderId="42" xfId="0" applyNumberFormat="1" applyFont="1" applyBorder="1" applyAlignment="1">
      <alignment horizontal="center" vertical="top" wrapText="1"/>
    </xf>
    <xf numFmtId="0" fontId="60" fillId="0" borderId="24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4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" sqref="H1:I1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4.28125" style="0" customWidth="1"/>
    <col min="5" max="5" width="11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81"/>
      <c r="I1" s="82"/>
    </row>
    <row r="2" spans="1:9" ht="18.75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49.5" customHeight="1">
      <c r="A3" s="85" t="s">
        <v>56</v>
      </c>
      <c r="B3" s="86"/>
      <c r="C3" s="86"/>
      <c r="D3" s="86"/>
      <c r="E3" s="86"/>
      <c r="F3" s="86"/>
      <c r="G3" s="86"/>
      <c r="H3" s="86"/>
      <c r="I3" s="86"/>
    </row>
    <row r="4" spans="1:9" ht="49.5" customHeight="1" thickBot="1">
      <c r="A4" s="80"/>
      <c r="B4" s="80"/>
      <c r="C4" s="80"/>
      <c r="D4" s="80"/>
      <c r="E4" s="80"/>
      <c r="F4" s="80"/>
      <c r="G4" s="80"/>
      <c r="H4" s="80"/>
      <c r="I4" s="80"/>
    </row>
    <row r="5" spans="1:9" ht="93" customHeight="1" thickBot="1">
      <c r="A5" s="90" t="s">
        <v>6</v>
      </c>
      <c r="B5" s="2" t="s">
        <v>42</v>
      </c>
      <c r="C5" s="2" t="s">
        <v>41</v>
      </c>
      <c r="D5" s="2" t="s">
        <v>47</v>
      </c>
      <c r="E5" s="2" t="s">
        <v>50</v>
      </c>
      <c r="F5" s="2" t="s">
        <v>40</v>
      </c>
      <c r="G5" s="2" t="s">
        <v>10</v>
      </c>
      <c r="H5" s="2" t="s">
        <v>11</v>
      </c>
      <c r="I5" s="2" t="s">
        <v>49</v>
      </c>
    </row>
    <row r="6" spans="1:9" ht="30.75" thickBot="1">
      <c r="A6" s="91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'2021'!K9/G8</f>
        <v>87.67551020408165</v>
      </c>
      <c r="C8" s="39">
        <f>'2021'!T9/G8</f>
        <v>120.13367142857143</v>
      </c>
      <c r="D8" s="63">
        <v>1</v>
      </c>
      <c r="E8" s="63">
        <v>1</v>
      </c>
      <c r="F8" s="39">
        <f>B8+C8</f>
        <v>207.80918163265306</v>
      </c>
      <c r="G8" s="40">
        <f>'2021'!C9</f>
        <v>49</v>
      </c>
      <c r="H8" s="74">
        <f>'2021'!X9</f>
        <v>909.9212</v>
      </c>
      <c r="I8" s="76">
        <f>(F8*G8)+H8</f>
        <v>11092.571100000001</v>
      </c>
    </row>
    <row r="9" spans="1:9" ht="44.25" customHeight="1" thickBot="1">
      <c r="A9" s="11" t="s">
        <v>13</v>
      </c>
      <c r="B9" s="37">
        <f>'2021'!K10/G9</f>
        <v>122.91525423728814</v>
      </c>
      <c r="C9" s="37">
        <f>'2021'!T10/G9</f>
        <v>103.42966271186441</v>
      </c>
      <c r="D9" s="67">
        <v>1</v>
      </c>
      <c r="E9" s="62">
        <v>1</v>
      </c>
      <c r="F9" s="39">
        <f>B9+C9</f>
        <v>226.34491694915255</v>
      </c>
      <c r="G9" s="38">
        <f>'2021'!C10</f>
        <v>59</v>
      </c>
      <c r="H9" s="75">
        <f>'2021'!X10</f>
        <v>943.2788</v>
      </c>
      <c r="I9" s="76">
        <f>(F9*G9)+H9</f>
        <v>14297.6289</v>
      </c>
    </row>
    <row r="10" spans="1:9" ht="33" customHeight="1" thickBot="1">
      <c r="A10" s="47" t="s">
        <v>36</v>
      </c>
      <c r="B10" s="48">
        <f>'2021'!K11/G10</f>
        <v>4.251666666666667</v>
      </c>
      <c r="C10" s="48">
        <v>0</v>
      </c>
      <c r="D10" s="68">
        <v>1</v>
      </c>
      <c r="E10" s="69">
        <v>1</v>
      </c>
      <c r="F10" s="49">
        <f>B10+C10</f>
        <v>4.251666666666667</v>
      </c>
      <c r="G10" s="50">
        <f>'2021'!C11</f>
        <v>60</v>
      </c>
      <c r="H10" s="50">
        <v>0</v>
      </c>
      <c r="I10" s="51">
        <f>(F10*G10)+H10</f>
        <v>255.10000000000002</v>
      </c>
    </row>
    <row r="11" spans="1:9" ht="33" customHeight="1" thickBot="1">
      <c r="A11" s="12" t="s">
        <v>37</v>
      </c>
      <c r="B11" s="52">
        <f>'2021'!K12/G11</f>
        <v>5.326851851851852</v>
      </c>
      <c r="C11" s="35">
        <v>0</v>
      </c>
      <c r="D11" s="67">
        <v>1</v>
      </c>
      <c r="E11" s="62">
        <v>1</v>
      </c>
      <c r="F11" s="39">
        <f>B11+C11</f>
        <v>5.326851851851852</v>
      </c>
      <c r="G11" s="36">
        <f>'2021'!C12</f>
        <v>108</v>
      </c>
      <c r="H11" s="36">
        <v>0</v>
      </c>
      <c r="I11" s="41">
        <f>(F11*G11)+H11</f>
        <v>575.3</v>
      </c>
    </row>
    <row r="12" spans="1:9" ht="15">
      <c r="A12" s="11" t="s">
        <v>0</v>
      </c>
      <c r="B12" s="78">
        <f>B8+B9+B10+B11</f>
        <v>220.1692829598883</v>
      </c>
      <c r="C12" s="78">
        <f>C8+C9+C10+C11</f>
        <v>223.56333414043584</v>
      </c>
      <c r="D12" s="87">
        <v>1</v>
      </c>
      <c r="E12" s="87">
        <v>1</v>
      </c>
      <c r="F12" s="78">
        <f>F8+F9+F10+F11</f>
        <v>443.73261710032415</v>
      </c>
      <c r="G12" s="78">
        <v>122</v>
      </c>
      <c r="H12" s="78">
        <f>H8+H9+H10+H11</f>
        <v>1853.2</v>
      </c>
      <c r="I12" s="78">
        <f>I8+I9+I10+I11</f>
        <v>26220.6</v>
      </c>
    </row>
    <row r="13" spans="1:9" ht="15">
      <c r="A13" s="11" t="s">
        <v>1</v>
      </c>
      <c r="B13" s="78"/>
      <c r="C13" s="78"/>
      <c r="D13" s="88"/>
      <c r="E13" s="88"/>
      <c r="F13" s="78"/>
      <c r="G13" s="78"/>
      <c r="H13" s="78"/>
      <c r="I13" s="78"/>
    </row>
    <row r="14" spans="1:9" ht="15.75" thickBot="1">
      <c r="A14" s="10" t="s">
        <v>2</v>
      </c>
      <c r="B14" s="79"/>
      <c r="C14" s="79"/>
      <c r="D14" s="89"/>
      <c r="E14" s="89"/>
      <c r="F14" s="79"/>
      <c r="G14" s="79"/>
      <c r="H14" s="79"/>
      <c r="I14" s="79"/>
    </row>
    <row r="15" ht="15">
      <c r="A15" s="1"/>
    </row>
    <row r="18" ht="16.5">
      <c r="A18" s="5" t="s">
        <v>3</v>
      </c>
    </row>
    <row r="19" spans="1:14" ht="41.25" customHeight="1">
      <c r="A19" s="83" t="s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</sheetData>
  <sheetProtection/>
  <mergeCells count="14">
    <mergeCell ref="D12:D14"/>
    <mergeCell ref="E12:E14"/>
    <mergeCell ref="A5:A6"/>
    <mergeCell ref="B12:B14"/>
    <mergeCell ref="C12:C14"/>
    <mergeCell ref="A4:I4"/>
    <mergeCell ref="F12:F14"/>
    <mergeCell ref="G12:G14"/>
    <mergeCell ref="H1:I1"/>
    <mergeCell ref="A19:N19"/>
    <mergeCell ref="A2:I2"/>
    <mergeCell ref="H12:H14"/>
    <mergeCell ref="I12:I14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0.8515625" style="0" customWidth="1"/>
    <col min="5" max="5" width="9.281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81" t="s">
        <v>51</v>
      </c>
      <c r="I1" s="82"/>
    </row>
    <row r="2" spans="1:9" ht="18.75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49.5" customHeight="1">
      <c r="A3" s="85" t="s">
        <v>57</v>
      </c>
      <c r="B3" s="86"/>
      <c r="C3" s="86"/>
      <c r="D3" s="86"/>
      <c r="E3" s="86"/>
      <c r="F3" s="86"/>
      <c r="G3" s="86"/>
      <c r="H3" s="86"/>
      <c r="I3" s="86"/>
    </row>
    <row r="4" spans="1:9" ht="49.5" customHeight="1" thickBot="1">
      <c r="A4" s="58"/>
      <c r="B4" s="59"/>
      <c r="C4" s="59"/>
      <c r="D4" s="61"/>
      <c r="E4" s="61"/>
      <c r="F4" s="59"/>
      <c r="G4" s="59"/>
      <c r="H4" s="59"/>
      <c r="I4" s="59"/>
    </row>
    <row r="5" spans="1:9" ht="93" customHeight="1" thickBot="1">
      <c r="A5" s="90" t="s">
        <v>6</v>
      </c>
      <c r="B5" s="2" t="s">
        <v>43</v>
      </c>
      <c r="C5" s="2" t="s">
        <v>44</v>
      </c>
      <c r="D5" s="2" t="s">
        <v>47</v>
      </c>
      <c r="E5" s="2" t="s">
        <v>50</v>
      </c>
      <c r="F5" s="2" t="s">
        <v>45</v>
      </c>
      <c r="G5" s="2" t="s">
        <v>10</v>
      </c>
      <c r="H5" s="2" t="s">
        <v>11</v>
      </c>
      <c r="I5" s="2" t="s">
        <v>49</v>
      </c>
    </row>
    <row r="6" spans="1:9" ht="30.75" thickBot="1">
      <c r="A6" s="91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'2022'!K8/G8</f>
        <v>98.06333333333335</v>
      </c>
      <c r="C8" s="39">
        <f>'2022'!T8/G8</f>
        <v>142.2707</v>
      </c>
      <c r="D8" s="63">
        <v>1</v>
      </c>
      <c r="E8" s="63">
        <v>1</v>
      </c>
      <c r="F8" s="39">
        <f>B8+C8</f>
        <v>240.33403333333337</v>
      </c>
      <c r="G8" s="40">
        <f>'2022'!C8</f>
        <v>45</v>
      </c>
      <c r="H8" s="74">
        <f>'2022'!X8</f>
        <v>970.3485</v>
      </c>
      <c r="I8" s="76">
        <f>(F8*G8)+H8</f>
        <v>11785.380000000001</v>
      </c>
    </row>
    <row r="9" spans="1:9" ht="44.25" customHeight="1" thickBot="1">
      <c r="A9" s="11" t="s">
        <v>13</v>
      </c>
      <c r="B9" s="37">
        <f>'2022'!K9/G9</f>
        <v>123.61916666666666</v>
      </c>
      <c r="C9" s="37">
        <f>'2022'!T9/G9</f>
        <v>108.85864166666667</v>
      </c>
      <c r="D9" s="63">
        <v>1</v>
      </c>
      <c r="E9" s="63">
        <v>1</v>
      </c>
      <c r="F9" s="39">
        <f>B9+C9</f>
        <v>232.47780833333331</v>
      </c>
      <c r="G9" s="38">
        <f>'2022'!C9</f>
        <v>60</v>
      </c>
      <c r="H9" s="75">
        <f>'2022'!X9</f>
        <v>989.9515</v>
      </c>
      <c r="I9" s="76">
        <f>(F9*G9)+H9</f>
        <v>14938.619999999999</v>
      </c>
    </row>
    <row r="10" spans="1:9" ht="33" customHeight="1" thickBot="1">
      <c r="A10" s="47" t="s">
        <v>36</v>
      </c>
      <c r="B10" s="48">
        <f>'2022'!K10/G10</f>
        <v>2.355</v>
      </c>
      <c r="C10" s="48">
        <v>0</v>
      </c>
      <c r="D10" s="63">
        <v>1</v>
      </c>
      <c r="E10" s="63">
        <v>1</v>
      </c>
      <c r="F10" s="49">
        <f>B10+C10</f>
        <v>2.355</v>
      </c>
      <c r="G10" s="50">
        <f>'2022'!C10</f>
        <v>60</v>
      </c>
      <c r="H10" s="50">
        <v>0</v>
      </c>
      <c r="I10" s="51">
        <f>(F10*G10)+H10</f>
        <v>141.3</v>
      </c>
    </row>
    <row r="11" spans="1:9" ht="33" customHeight="1" thickBot="1">
      <c r="A11" s="12" t="s">
        <v>37</v>
      </c>
      <c r="B11" s="35">
        <f>'2022'!K11/G11</f>
        <v>0.9047619047619048</v>
      </c>
      <c r="C11" s="35">
        <v>0</v>
      </c>
      <c r="D11" s="63">
        <v>1</v>
      </c>
      <c r="E11" s="63">
        <v>1</v>
      </c>
      <c r="F11" s="39">
        <f>B11+C11</f>
        <v>0.9047619047619048</v>
      </c>
      <c r="G11" s="54">
        <f>'2022'!C11</f>
        <v>105</v>
      </c>
      <c r="H11" s="55">
        <v>0</v>
      </c>
      <c r="I11" s="41">
        <f>(F11*G11)+H11</f>
        <v>95</v>
      </c>
    </row>
    <row r="12" spans="1:9" ht="15">
      <c r="A12" s="11" t="s">
        <v>0</v>
      </c>
      <c r="B12" s="78">
        <v>120.4</v>
      </c>
      <c r="C12" s="78">
        <v>102.62</v>
      </c>
      <c r="D12" s="92">
        <v>1</v>
      </c>
      <c r="E12" s="95">
        <v>1</v>
      </c>
      <c r="F12" s="98">
        <v>223.02</v>
      </c>
      <c r="G12" s="78">
        <v>111</v>
      </c>
      <c r="H12" s="78">
        <f>H8+H9+H10</f>
        <v>1960.3</v>
      </c>
      <c r="I12" s="78">
        <f>I8+I9+I10+I11</f>
        <v>26960.3</v>
      </c>
    </row>
    <row r="13" spans="1:9" ht="15">
      <c r="A13" s="11" t="s">
        <v>1</v>
      </c>
      <c r="B13" s="78"/>
      <c r="C13" s="78"/>
      <c r="D13" s="93"/>
      <c r="E13" s="96"/>
      <c r="F13" s="98"/>
      <c r="G13" s="78"/>
      <c r="H13" s="78"/>
      <c r="I13" s="78"/>
    </row>
    <row r="14" spans="1:9" ht="15.75" thickBot="1">
      <c r="A14" s="10" t="s">
        <v>2</v>
      </c>
      <c r="B14" s="79"/>
      <c r="C14" s="79"/>
      <c r="D14" s="94"/>
      <c r="E14" s="97"/>
      <c r="F14" s="99"/>
      <c r="G14" s="79"/>
      <c r="H14" s="79"/>
      <c r="I14" s="79"/>
    </row>
    <row r="15" ht="15">
      <c r="A15" s="1"/>
    </row>
    <row r="18" ht="16.5">
      <c r="A18" s="5" t="s">
        <v>3</v>
      </c>
    </row>
    <row r="19" spans="1:14" ht="41.25" customHeight="1">
      <c r="A19" s="83" t="s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</sheetData>
  <sheetProtection/>
  <mergeCells count="13"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  <mergeCell ref="H1:I1"/>
    <mergeCell ref="A2:I2"/>
    <mergeCell ref="A3:I3"/>
    <mergeCell ref="A5:A6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1" sqref="H1:I1"/>
    </sheetView>
  </sheetViews>
  <sheetFormatPr defaultColWidth="9.140625" defaultRowHeight="15"/>
  <cols>
    <col min="1" max="1" width="27.140625" style="0" customWidth="1"/>
    <col min="2" max="2" width="21.00390625" style="0" customWidth="1"/>
    <col min="3" max="3" width="20.8515625" style="0" customWidth="1"/>
    <col min="4" max="4" width="13.8515625" style="0" customWidth="1"/>
    <col min="5" max="5" width="13.140625" style="0" customWidth="1"/>
    <col min="6" max="6" width="16.8515625" style="0" customWidth="1"/>
    <col min="7" max="7" width="15.28125" style="0" customWidth="1"/>
    <col min="8" max="8" width="15.140625" style="0" customWidth="1"/>
    <col min="9" max="9" width="17.7109375" style="0" customWidth="1"/>
  </cols>
  <sheetData>
    <row r="1" spans="8:9" ht="28.5" customHeight="1">
      <c r="H1" s="81"/>
      <c r="I1" s="82"/>
    </row>
    <row r="2" spans="1:9" ht="18.75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49.5" customHeight="1" thickBot="1">
      <c r="A3" s="80" t="s">
        <v>58</v>
      </c>
      <c r="B3" s="106"/>
      <c r="C3" s="106"/>
      <c r="D3" s="106"/>
      <c r="E3" s="106"/>
      <c r="F3" s="106"/>
      <c r="G3" s="106"/>
      <c r="H3" s="106"/>
      <c r="I3" s="106"/>
    </row>
    <row r="4" spans="1:9" ht="93" customHeight="1" thickBot="1">
      <c r="A4" s="90" t="s">
        <v>6</v>
      </c>
      <c r="B4" s="2" t="s">
        <v>43</v>
      </c>
      <c r="C4" s="2" t="s">
        <v>44</v>
      </c>
      <c r="D4" s="2" t="s">
        <v>47</v>
      </c>
      <c r="E4" s="2" t="s">
        <v>48</v>
      </c>
      <c r="F4" s="2" t="s">
        <v>45</v>
      </c>
      <c r="G4" s="2" t="s">
        <v>10</v>
      </c>
      <c r="H4" s="2" t="s">
        <v>11</v>
      </c>
      <c r="I4" s="2" t="s">
        <v>49</v>
      </c>
    </row>
    <row r="5" spans="1:9" ht="32.25" thickBot="1">
      <c r="A5" s="91"/>
      <c r="B5" s="64" t="s">
        <v>7</v>
      </c>
      <c r="C5" s="65" t="s">
        <v>7</v>
      </c>
      <c r="D5" s="65"/>
      <c r="E5" s="65"/>
      <c r="F5" s="65" t="s">
        <v>7</v>
      </c>
      <c r="G5" s="66" t="s">
        <v>8</v>
      </c>
      <c r="H5" s="66" t="s">
        <v>9</v>
      </c>
      <c r="I5" s="66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'2023'!K8/G7</f>
        <v>102.65220930232559</v>
      </c>
      <c r="C7" s="39">
        <f>'2023'!T8/G7</f>
        <v>146.9141790697674</v>
      </c>
      <c r="D7" s="62">
        <v>1</v>
      </c>
      <c r="E7" s="62">
        <v>1</v>
      </c>
      <c r="F7" s="39">
        <f>B7+C7</f>
        <v>249.566388372093</v>
      </c>
      <c r="G7" s="40">
        <f>'2023'!C8</f>
        <v>43</v>
      </c>
      <c r="H7" s="74">
        <f>'2023'!X8</f>
        <v>942.9043</v>
      </c>
      <c r="I7" s="76">
        <f>(F7*G7)+H7</f>
        <v>11674.259</v>
      </c>
    </row>
    <row r="8" spans="1:9" ht="44.25" customHeight="1" thickBot="1">
      <c r="A8" s="11" t="s">
        <v>13</v>
      </c>
      <c r="B8" s="37">
        <f>'2023'!K9/G8</f>
        <v>123.84925</v>
      </c>
      <c r="C8" s="37">
        <f>'2023'!T9/G8</f>
        <v>113.60650500000001</v>
      </c>
      <c r="D8" s="62">
        <v>1</v>
      </c>
      <c r="E8" s="62">
        <v>1</v>
      </c>
      <c r="F8" s="39">
        <f>B8+C8</f>
        <v>237.455755</v>
      </c>
      <c r="G8" s="38">
        <f>'2023'!C9</f>
        <v>60</v>
      </c>
      <c r="H8" s="75">
        <f>'2023'!X9</f>
        <v>1017.3956999999999</v>
      </c>
      <c r="I8" s="76">
        <f>(F8*G8)+H8</f>
        <v>15264.741</v>
      </c>
    </row>
    <row r="9" spans="1:9" ht="33" customHeight="1" thickBot="1">
      <c r="A9" s="12" t="s">
        <v>36</v>
      </c>
      <c r="B9" s="35">
        <f>'2023'!K10/G9</f>
        <v>2.5883333333333334</v>
      </c>
      <c r="C9" s="35">
        <v>0</v>
      </c>
      <c r="D9" s="62">
        <v>1</v>
      </c>
      <c r="E9" s="62">
        <v>1</v>
      </c>
      <c r="F9" s="39">
        <f>B9+C9</f>
        <v>2.5883333333333334</v>
      </c>
      <c r="G9" s="36">
        <f>'2023'!C10</f>
        <v>60</v>
      </c>
      <c r="H9" s="36">
        <v>0</v>
      </c>
      <c r="I9" s="41">
        <f>(F9*G9)+H9</f>
        <v>155.3</v>
      </c>
    </row>
    <row r="10" spans="1:9" ht="33" customHeight="1" thickBot="1">
      <c r="A10" s="12" t="s">
        <v>37</v>
      </c>
      <c r="B10" s="35">
        <f>'2023'!K11/G10</f>
        <v>0.9223300970873787</v>
      </c>
      <c r="C10" s="53">
        <v>0</v>
      </c>
      <c r="D10" s="67">
        <v>1</v>
      </c>
      <c r="E10" s="62">
        <v>1</v>
      </c>
      <c r="F10" s="39">
        <f>B10+C10</f>
        <v>0.9223300970873787</v>
      </c>
      <c r="G10" s="54">
        <f>'2023'!C11</f>
        <v>103</v>
      </c>
      <c r="H10" s="55">
        <v>0</v>
      </c>
      <c r="I10" s="41">
        <f>(F10*G10)+H10</f>
        <v>95</v>
      </c>
    </row>
    <row r="11" spans="1:9" ht="15">
      <c r="A11" s="11" t="s">
        <v>0</v>
      </c>
      <c r="B11" s="78">
        <v>121.71</v>
      </c>
      <c r="C11" s="78">
        <v>104.99</v>
      </c>
      <c r="D11" s="100">
        <v>1</v>
      </c>
      <c r="E11" s="103">
        <v>1</v>
      </c>
      <c r="F11" s="98">
        <v>226.7</v>
      </c>
      <c r="G11" s="78">
        <v>114</v>
      </c>
      <c r="H11" s="78">
        <f>H7+H8+H9+H10</f>
        <v>1960.3</v>
      </c>
      <c r="I11" s="78">
        <f>I7+I8+I9+I10</f>
        <v>27189.3</v>
      </c>
    </row>
    <row r="12" spans="1:9" ht="15">
      <c r="A12" s="11" t="s">
        <v>1</v>
      </c>
      <c r="B12" s="78"/>
      <c r="C12" s="78"/>
      <c r="D12" s="101"/>
      <c r="E12" s="104"/>
      <c r="F12" s="98"/>
      <c r="G12" s="78"/>
      <c r="H12" s="78"/>
      <c r="I12" s="78"/>
    </row>
    <row r="13" spans="1:9" ht="15.75" thickBot="1">
      <c r="A13" s="10" t="s">
        <v>2</v>
      </c>
      <c r="B13" s="79"/>
      <c r="C13" s="79"/>
      <c r="D13" s="102"/>
      <c r="E13" s="105"/>
      <c r="F13" s="99"/>
      <c r="G13" s="79"/>
      <c r="H13" s="79"/>
      <c r="I13" s="79"/>
    </row>
    <row r="14" ht="15">
      <c r="A14" s="1"/>
    </row>
    <row r="17" ht="16.5">
      <c r="A17" s="5" t="s">
        <v>3</v>
      </c>
    </row>
    <row r="18" spans="1:14" ht="41.25" customHeight="1">
      <c r="A18" s="83" t="s">
        <v>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</sheetData>
  <sheetProtection/>
  <mergeCells count="13">
    <mergeCell ref="A18:N18"/>
    <mergeCell ref="B11:B13"/>
    <mergeCell ref="C11:C13"/>
    <mergeCell ref="F11:F13"/>
    <mergeCell ref="G11:G13"/>
    <mergeCell ref="H11:H13"/>
    <mergeCell ref="D11:D13"/>
    <mergeCell ref="E11:E13"/>
    <mergeCell ref="I11:I13"/>
    <mergeCell ref="H1:I1"/>
    <mergeCell ref="A2:I2"/>
    <mergeCell ref="A3:I3"/>
    <mergeCell ref="A4:A5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A2" sqref="A2:Y2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8.75">
      <c r="A2" s="107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8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8.75">
      <c r="A4" s="107" t="s">
        <v>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56"/>
      <c r="T4" s="56"/>
      <c r="U4" s="56"/>
      <c r="V4" s="56"/>
      <c r="W4" s="56"/>
      <c r="X4" s="56"/>
      <c r="Y4" s="56"/>
    </row>
    <row r="5" spans="1:25" ht="18.75">
      <c r="A5" s="107" t="s">
        <v>54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ht="15.75" thickBot="1"/>
    <row r="7" spans="1:25" ht="36.75" customHeight="1" thickBot="1">
      <c r="A7" s="111" t="s">
        <v>30</v>
      </c>
      <c r="B7" s="112" t="s">
        <v>25</v>
      </c>
      <c r="C7" s="112" t="s">
        <v>21</v>
      </c>
      <c r="D7" s="115" t="s">
        <v>29</v>
      </c>
      <c r="E7" s="116"/>
      <c r="F7" s="116"/>
      <c r="G7" s="116"/>
      <c r="H7" s="116"/>
      <c r="I7" s="116"/>
      <c r="J7" s="117"/>
      <c r="K7" s="118"/>
      <c r="L7" s="119" t="s">
        <v>5</v>
      </c>
      <c r="M7" s="117"/>
      <c r="N7" s="117"/>
      <c r="O7" s="117"/>
      <c r="P7" s="117"/>
      <c r="Q7" s="117"/>
      <c r="R7" s="117"/>
      <c r="S7" s="117"/>
      <c r="T7" s="118"/>
      <c r="U7" s="108" t="s">
        <v>11</v>
      </c>
      <c r="V7" s="109"/>
      <c r="W7" s="109"/>
      <c r="X7" s="109"/>
      <c r="Y7" s="113" t="s">
        <v>39</v>
      </c>
    </row>
    <row r="8" spans="1:25" ht="77.25" customHeight="1">
      <c r="A8" s="111"/>
      <c r="B8" s="111"/>
      <c r="C8" s="111"/>
      <c r="D8" s="14" t="s">
        <v>24</v>
      </c>
      <c r="E8" s="71" t="s">
        <v>53</v>
      </c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14"/>
    </row>
    <row r="9" spans="1:25" ht="39" thickBot="1">
      <c r="A9" s="10" t="s">
        <v>12</v>
      </c>
      <c r="B9" s="57">
        <v>0.491</v>
      </c>
      <c r="C9" s="20">
        <v>49</v>
      </c>
      <c r="D9" s="21">
        <f>3769.8-620.1+950</f>
        <v>4099.700000000001</v>
      </c>
      <c r="E9" s="21">
        <v>0</v>
      </c>
      <c r="F9" s="21"/>
      <c r="G9" s="22"/>
      <c r="H9" s="22">
        <f>H15*B9</f>
        <v>181.67</v>
      </c>
      <c r="I9" s="22">
        <f>I15*B9</f>
        <v>14.73</v>
      </c>
      <c r="J9" s="22"/>
      <c r="K9" s="23">
        <f>SUM(D9:J9)</f>
        <v>4296.1</v>
      </c>
      <c r="L9" s="22">
        <f>L15*B9</f>
        <v>4020.308</v>
      </c>
      <c r="M9" s="22">
        <f>M15*B9</f>
        <v>6.383</v>
      </c>
      <c r="N9" s="22">
        <f>N15*B9</f>
        <v>232.243</v>
      </c>
      <c r="O9" s="21">
        <f>O15*B9</f>
        <v>883.8982</v>
      </c>
      <c r="P9" s="22">
        <f>P15*B9</f>
        <v>32.700599999999994</v>
      </c>
      <c r="Q9" s="22">
        <f>Q15*B9</f>
        <v>298.037</v>
      </c>
      <c r="R9" s="22">
        <f>R15*B9</f>
        <v>233.3723</v>
      </c>
      <c r="S9" s="22">
        <f>S15*B9</f>
        <v>179.6078</v>
      </c>
      <c r="T9" s="23">
        <f>SUM(L9:S9)</f>
        <v>5886.5499</v>
      </c>
      <c r="U9" s="22">
        <f>U15*B9</f>
        <v>26.023</v>
      </c>
      <c r="V9" s="21">
        <f>V15*B9</f>
        <v>883.8982</v>
      </c>
      <c r="W9" s="30">
        <f>W15*B9</f>
        <v>0</v>
      </c>
      <c r="X9" s="28">
        <f>SUM(U9:W9)</f>
        <v>909.9212</v>
      </c>
      <c r="Y9" s="29">
        <f>K9+T9+X9</f>
        <v>11092.571100000001</v>
      </c>
    </row>
    <row r="10" spans="1:25" ht="51.75" thickBot="1">
      <c r="A10" s="11" t="s">
        <v>13</v>
      </c>
      <c r="B10" s="57">
        <v>0.509</v>
      </c>
      <c r="C10" s="20">
        <v>59</v>
      </c>
      <c r="D10" s="21">
        <f>6711.2-642.8+980</f>
        <v>7048.4</v>
      </c>
      <c r="E10" s="21">
        <v>0</v>
      </c>
      <c r="F10" s="21">
        <v>0</v>
      </c>
      <c r="G10" s="22"/>
      <c r="H10" s="22">
        <f>H15*B10</f>
        <v>188.33</v>
      </c>
      <c r="I10" s="22">
        <f>I15*B10</f>
        <v>15.27</v>
      </c>
      <c r="J10" s="22"/>
      <c r="K10" s="23">
        <f>SUM(D10:J10)</f>
        <v>7252</v>
      </c>
      <c r="L10" s="22">
        <f>L15*B10</f>
        <v>4167.692</v>
      </c>
      <c r="M10" s="22">
        <f>M15*B10</f>
        <v>6.617</v>
      </c>
      <c r="N10" s="22">
        <f>N15*B10</f>
        <v>240.757</v>
      </c>
      <c r="O10" s="21">
        <f>O15*B10</f>
        <v>916.3018000000001</v>
      </c>
      <c r="P10" s="22">
        <f>P15*B10</f>
        <v>33.8994</v>
      </c>
      <c r="Q10" s="22">
        <f>Q15*B10</f>
        <v>308.963</v>
      </c>
      <c r="R10" s="22">
        <f>R15*B10</f>
        <v>241.92770000000002</v>
      </c>
      <c r="S10" s="22">
        <f>S15*B10</f>
        <v>186.1922</v>
      </c>
      <c r="T10" s="23">
        <f>SUM(L10:S10)</f>
        <v>6102.350100000001</v>
      </c>
      <c r="U10" s="22">
        <f>U15*B10</f>
        <v>26.977</v>
      </c>
      <c r="V10" s="21">
        <f>V15*B10</f>
        <v>916.3018000000001</v>
      </c>
      <c r="W10" s="30">
        <f>W15*B10</f>
        <v>0</v>
      </c>
      <c r="X10" s="28">
        <f>SUM(U10:W10)</f>
        <v>943.2788</v>
      </c>
      <c r="Y10" s="29">
        <f>K10+T10+X10</f>
        <v>14297.6289</v>
      </c>
    </row>
    <row r="11" spans="1:25" ht="39" thickBot="1">
      <c r="A11" s="12" t="s">
        <v>35</v>
      </c>
      <c r="B11" s="19"/>
      <c r="C11" s="20">
        <v>60</v>
      </c>
      <c r="D11" s="21"/>
      <c r="E11" s="21"/>
      <c r="F11" s="21"/>
      <c r="G11" s="22">
        <f>88.4+111.7</f>
        <v>200.10000000000002</v>
      </c>
      <c r="H11" s="21">
        <f>30+25</f>
        <v>55</v>
      </c>
      <c r="I11" s="22"/>
      <c r="J11" s="22"/>
      <c r="K11" s="23">
        <f>SUM(D11:J11)</f>
        <v>255.10000000000002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255.10000000000002</v>
      </c>
    </row>
    <row r="12" spans="1:25" ht="30.75" customHeight="1" thickBot="1">
      <c r="A12" s="12" t="s">
        <v>37</v>
      </c>
      <c r="B12" s="44"/>
      <c r="C12" s="20">
        <v>108</v>
      </c>
      <c r="D12" s="34"/>
      <c r="E12" s="34"/>
      <c r="F12" s="34"/>
      <c r="G12" s="22">
        <f>481.8+93.5</f>
        <v>575.3</v>
      </c>
      <c r="H12" s="34"/>
      <c r="I12" s="22"/>
      <c r="J12" s="22"/>
      <c r="K12" s="23">
        <f>SUM(D12:J12)</f>
        <v>575.3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575.3</v>
      </c>
    </row>
    <row r="13" spans="1:25" s="13" customFormat="1" ht="15.75" thickBot="1">
      <c r="A13" s="45" t="s">
        <v>22</v>
      </c>
      <c r="B13" s="25">
        <f>B9+B10+B11</f>
        <v>1</v>
      </c>
      <c r="C13" s="20">
        <v>122</v>
      </c>
      <c r="D13" s="24">
        <f>SUM(D9:D11)</f>
        <v>11148.1</v>
      </c>
      <c r="E13" s="24">
        <f>SUM(E9:E11)</f>
        <v>0</v>
      </c>
      <c r="F13" s="24">
        <f>SUM(F9:F11)</f>
        <v>0</v>
      </c>
      <c r="G13" s="23">
        <f>SUM(G9:G12)</f>
        <v>775.4</v>
      </c>
      <c r="H13" s="24">
        <f>SUM(H9:H11)</f>
        <v>425</v>
      </c>
      <c r="I13" s="24">
        <f>SUM(I9:I11)</f>
        <v>30</v>
      </c>
      <c r="J13" s="24">
        <f>SUM(J9:J11)</f>
        <v>0</v>
      </c>
      <c r="K13" s="23">
        <f>SUM(K9:K12)</f>
        <v>12378.5</v>
      </c>
      <c r="L13" s="24">
        <f aca="true" t="shared" si="0" ref="L13:X13">SUM(L9:L11)</f>
        <v>8188</v>
      </c>
      <c r="M13" s="24">
        <f t="shared" si="0"/>
        <v>13</v>
      </c>
      <c r="N13" s="24">
        <f t="shared" si="0"/>
        <v>473</v>
      </c>
      <c r="O13" s="24">
        <f>SUM(O9:O11)</f>
        <v>1800.2</v>
      </c>
      <c r="P13" s="24">
        <f t="shared" si="0"/>
        <v>66.6</v>
      </c>
      <c r="Q13" s="24">
        <f t="shared" si="0"/>
        <v>607</v>
      </c>
      <c r="R13" s="24">
        <f t="shared" si="0"/>
        <v>475.3</v>
      </c>
      <c r="S13" s="24">
        <f t="shared" si="0"/>
        <v>365.8</v>
      </c>
      <c r="T13" s="23">
        <f t="shared" si="0"/>
        <v>11988.900000000001</v>
      </c>
      <c r="U13" s="24">
        <f t="shared" si="0"/>
        <v>53</v>
      </c>
      <c r="V13" s="24">
        <f t="shared" si="0"/>
        <v>1800.2</v>
      </c>
      <c r="W13" s="24">
        <f t="shared" si="0"/>
        <v>0</v>
      </c>
      <c r="X13" s="28">
        <f t="shared" si="0"/>
        <v>1853.2</v>
      </c>
      <c r="Y13" s="46">
        <f>SUM(Y9:Y12)</f>
        <v>26220.6</v>
      </c>
    </row>
    <row r="14" spans="1:25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ht="15">
      <c r="A15" s="26"/>
      <c r="B15" s="26">
        <v>106</v>
      </c>
      <c r="C15" s="26"/>
      <c r="D15" s="26"/>
      <c r="E15" s="26"/>
      <c r="F15" s="26">
        <v>40.1</v>
      </c>
      <c r="G15" s="26">
        <v>325.8</v>
      </c>
      <c r="H15" s="26">
        <v>370</v>
      </c>
      <c r="I15" s="26">
        <v>30</v>
      </c>
      <c r="J15" s="26"/>
      <c r="K15" s="26"/>
      <c r="L15" s="26">
        <f>8090.3+97.7</f>
        <v>8188</v>
      </c>
      <c r="M15" s="72">
        <v>13</v>
      </c>
      <c r="N15" s="72">
        <v>473</v>
      </c>
      <c r="O15" s="72">
        <v>1800.2</v>
      </c>
      <c r="P15" s="72">
        <v>66.6</v>
      </c>
      <c r="Q15" s="31">
        <f>602+5</f>
        <v>607</v>
      </c>
      <c r="R15" s="72">
        <v>475.3</v>
      </c>
      <c r="S15" s="26">
        <f>84+73.6+150+58.2</f>
        <v>365.8</v>
      </c>
      <c r="T15" s="26"/>
      <c r="U15" s="31">
        <v>53</v>
      </c>
      <c r="V15" s="31">
        <v>1800.2</v>
      </c>
      <c r="W15" s="26"/>
      <c r="X15" s="26"/>
      <c r="Y15" s="27"/>
    </row>
    <row r="16" ht="15">
      <c r="D16">
        <f>D13+L15</f>
        <v>19336.1</v>
      </c>
    </row>
    <row r="17" spans="15:25" ht="15">
      <c r="O17">
        <f>N15+O15+P15+U15+V15</f>
        <v>4193</v>
      </c>
      <c r="Y17" s="13">
        <v>26220.6</v>
      </c>
    </row>
    <row r="18" spans="17:25" ht="15">
      <c r="Q18" t="s">
        <v>31</v>
      </c>
      <c r="Y18" s="13">
        <f>Y17-Y13</f>
        <v>0</v>
      </c>
    </row>
    <row r="23" ht="15">
      <c r="C23" s="33"/>
    </row>
    <row r="26" ht="15">
      <c r="H26" s="13"/>
    </row>
    <row r="29" ht="15">
      <c r="N29" s="13"/>
    </row>
  </sheetData>
  <sheetProtection/>
  <mergeCells count="12">
    <mergeCell ref="A4:R4"/>
    <mergeCell ref="A2:Y2"/>
    <mergeCell ref="A3:Y3"/>
    <mergeCell ref="U7:X7"/>
    <mergeCell ref="A1:Y1"/>
    <mergeCell ref="A5:Y5"/>
    <mergeCell ref="A7:A8"/>
    <mergeCell ref="B7:B8"/>
    <mergeCell ref="C7:C8"/>
    <mergeCell ref="Y7:Y8"/>
    <mergeCell ref="D7:K7"/>
    <mergeCell ref="L7:T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Y1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s="60" customFormat="1" ht="15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="120" customFormat="1" ht="15">
      <c r="A2" s="120" t="s">
        <v>46</v>
      </c>
    </row>
    <row r="3" spans="1:25" s="60" customFormat="1" ht="18.75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s="60" customFormat="1" ht="18.75">
      <c r="A4" s="107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ht="15.75" thickBot="1"/>
    <row r="6" spans="1:25" ht="36.75" customHeight="1" thickBot="1">
      <c r="A6" s="111" t="s">
        <v>30</v>
      </c>
      <c r="B6" s="112" t="s">
        <v>25</v>
      </c>
      <c r="C6" s="112" t="s">
        <v>21</v>
      </c>
      <c r="D6" s="115" t="s">
        <v>29</v>
      </c>
      <c r="E6" s="116"/>
      <c r="F6" s="116"/>
      <c r="G6" s="116"/>
      <c r="H6" s="116"/>
      <c r="I6" s="116"/>
      <c r="J6" s="117"/>
      <c r="K6" s="118"/>
      <c r="L6" s="119" t="s">
        <v>5</v>
      </c>
      <c r="M6" s="117"/>
      <c r="N6" s="117"/>
      <c r="O6" s="117"/>
      <c r="P6" s="117"/>
      <c r="Q6" s="117"/>
      <c r="R6" s="117"/>
      <c r="S6" s="117"/>
      <c r="T6" s="118"/>
      <c r="U6" s="108" t="s">
        <v>11</v>
      </c>
      <c r="V6" s="109"/>
      <c r="W6" s="109"/>
      <c r="X6" s="109"/>
      <c r="Y6" s="113" t="s">
        <v>39</v>
      </c>
    </row>
    <row r="7" spans="1:25" ht="77.25" customHeight="1">
      <c r="A7" s="111"/>
      <c r="B7" s="111"/>
      <c r="C7" s="111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14"/>
    </row>
    <row r="8" spans="1:25" ht="39" thickBot="1">
      <c r="A8" s="10" t="s">
        <v>12</v>
      </c>
      <c r="B8" s="57">
        <v>0.495</v>
      </c>
      <c r="C8" s="20">
        <v>45</v>
      </c>
      <c r="D8" s="32">
        <v>4200</v>
      </c>
      <c r="E8" s="32"/>
      <c r="F8" s="32"/>
      <c r="G8" s="22"/>
      <c r="H8" s="22">
        <f>H14*B8</f>
        <v>198</v>
      </c>
      <c r="I8" s="22">
        <f>I14*B8</f>
        <v>14.85</v>
      </c>
      <c r="J8" s="22"/>
      <c r="K8" s="23">
        <f>SUM(D8:J8)</f>
        <v>4412.85</v>
      </c>
      <c r="L8" s="22">
        <f>L14*B8</f>
        <v>4458.762</v>
      </c>
      <c r="M8" s="22">
        <f>M14*B8</f>
        <v>6.6825</v>
      </c>
      <c r="N8" s="22">
        <f>N14*B8</f>
        <v>235.125</v>
      </c>
      <c r="O8" s="43">
        <f>O14*B8</f>
        <v>944.1134999999999</v>
      </c>
      <c r="P8" s="22">
        <f>P14*B8</f>
        <v>35.046</v>
      </c>
      <c r="Q8" s="22">
        <f>Q14*B8</f>
        <v>309.375</v>
      </c>
      <c r="R8" s="22">
        <f>R14*B8</f>
        <v>242.55</v>
      </c>
      <c r="S8" s="22">
        <f>S14*B8</f>
        <v>170.5275</v>
      </c>
      <c r="T8" s="23">
        <f>SUM(L8:S8)</f>
        <v>6402.1815</v>
      </c>
      <c r="U8" s="22">
        <f>U14*B8</f>
        <v>26.235</v>
      </c>
      <c r="V8" s="32">
        <f>V14*B8</f>
        <v>944.1134999999999</v>
      </c>
      <c r="W8" s="30">
        <f>W14*B8</f>
        <v>0</v>
      </c>
      <c r="X8" s="28">
        <f>SUM(U8:W8)</f>
        <v>970.3485</v>
      </c>
      <c r="Y8" s="29">
        <f>K8+T8+X8</f>
        <v>11785.380000000001</v>
      </c>
    </row>
    <row r="9" spans="1:25" ht="51.75" thickBot="1">
      <c r="A9" s="11" t="s">
        <v>13</v>
      </c>
      <c r="B9" s="57">
        <v>0.505</v>
      </c>
      <c r="C9" s="20">
        <v>60</v>
      </c>
      <c r="D9" s="32">
        <v>7200</v>
      </c>
      <c r="E9" s="32"/>
      <c r="F9" s="32">
        <v>0</v>
      </c>
      <c r="G9" s="22"/>
      <c r="H9" s="22">
        <f>H14*B9</f>
        <v>202</v>
      </c>
      <c r="I9" s="22">
        <f>I14*B9</f>
        <v>15.15</v>
      </c>
      <c r="J9" s="22"/>
      <c r="K9" s="23">
        <f>SUM(D9:J9)</f>
        <v>7417.15</v>
      </c>
      <c r="L9" s="22">
        <f>L14*B9</f>
        <v>4548.838000000001</v>
      </c>
      <c r="M9" s="22">
        <f>M14*B9</f>
        <v>6.8175</v>
      </c>
      <c r="N9" s="22">
        <f>N14*B9</f>
        <v>239.875</v>
      </c>
      <c r="O9" s="43">
        <f>O14*B9</f>
        <v>963.1865</v>
      </c>
      <c r="P9" s="22">
        <f>P14*B9</f>
        <v>35.754</v>
      </c>
      <c r="Q9" s="22">
        <f>Q14*B9</f>
        <v>315.625</v>
      </c>
      <c r="R9" s="22">
        <f>R14*B9</f>
        <v>247.45</v>
      </c>
      <c r="S9" s="22">
        <f>S14*B9</f>
        <v>173.9725</v>
      </c>
      <c r="T9" s="23">
        <f>SUM(L9:S9)</f>
        <v>6531.5185</v>
      </c>
      <c r="U9" s="22">
        <f>U14*B9</f>
        <v>26.765</v>
      </c>
      <c r="V9" s="32">
        <f>V14*B9</f>
        <v>963.1865</v>
      </c>
      <c r="W9" s="30">
        <f>W14*B9</f>
        <v>0</v>
      </c>
      <c r="X9" s="28">
        <f>SUM(U9:W9)</f>
        <v>989.9515</v>
      </c>
      <c r="Y9" s="29">
        <f>K9+T9+X9</f>
        <v>14938.619999999999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f>85.1</f>
        <v>85.1</v>
      </c>
      <c r="H10" s="32">
        <f>26.2+30</f>
        <v>56.2</v>
      </c>
      <c r="I10" s="22"/>
      <c r="J10" s="22"/>
      <c r="K10" s="23">
        <f>SUM(D10:J10)</f>
        <v>141.3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141.3</v>
      </c>
    </row>
    <row r="11" spans="1:25" ht="34.5" customHeight="1" thickBot="1">
      <c r="A11" s="12" t="s">
        <v>37</v>
      </c>
      <c r="B11" s="44"/>
      <c r="C11" s="20">
        <v>105</v>
      </c>
      <c r="D11" s="34"/>
      <c r="E11" s="34"/>
      <c r="F11" s="34"/>
      <c r="G11" s="22">
        <v>95</v>
      </c>
      <c r="H11" s="34"/>
      <c r="I11" s="22"/>
      <c r="J11" s="22"/>
      <c r="K11" s="23">
        <f>SUM(D11:J11)</f>
        <v>95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95</v>
      </c>
    </row>
    <row r="12" spans="1:25" s="13" customFormat="1" ht="15.75" thickBot="1">
      <c r="A12" s="45" t="s">
        <v>22</v>
      </c>
      <c r="B12" s="25">
        <f>B8+B9+B10</f>
        <v>1</v>
      </c>
      <c r="C12" s="20">
        <v>111</v>
      </c>
      <c r="D12" s="24">
        <f>D8+D9</f>
        <v>11400</v>
      </c>
      <c r="E12" s="24">
        <f aca="true" t="shared" si="0" ref="E12:X12">SUM(E8:E10)</f>
        <v>0</v>
      </c>
      <c r="F12" s="24">
        <v>0</v>
      </c>
      <c r="G12" s="23">
        <f>SUM(G8:G11)</f>
        <v>180.1</v>
      </c>
      <c r="H12" s="23">
        <f>SUM(H8:H10)</f>
        <v>456.2</v>
      </c>
      <c r="I12" s="24">
        <f t="shared" si="0"/>
        <v>30</v>
      </c>
      <c r="J12" s="24">
        <f t="shared" si="0"/>
        <v>0</v>
      </c>
      <c r="K12" s="23">
        <f>SUM(K8:K11)</f>
        <v>12066.3</v>
      </c>
      <c r="L12" s="23">
        <f>SUM(L8:L10)</f>
        <v>9007.6</v>
      </c>
      <c r="M12" s="24">
        <f t="shared" si="0"/>
        <v>13.5</v>
      </c>
      <c r="N12" s="24">
        <f t="shared" si="0"/>
        <v>475</v>
      </c>
      <c r="O12" s="24">
        <f t="shared" si="0"/>
        <v>1907.3</v>
      </c>
      <c r="P12" s="24">
        <f t="shared" si="0"/>
        <v>70.8</v>
      </c>
      <c r="Q12" s="24">
        <f t="shared" si="0"/>
        <v>625</v>
      </c>
      <c r="R12" s="24">
        <f t="shared" si="0"/>
        <v>490</v>
      </c>
      <c r="S12" s="24">
        <f t="shared" si="0"/>
        <v>344.5</v>
      </c>
      <c r="T12" s="23">
        <f t="shared" si="0"/>
        <v>12933.7</v>
      </c>
      <c r="U12" s="24">
        <f t="shared" si="0"/>
        <v>53</v>
      </c>
      <c r="V12" s="24">
        <f t="shared" si="0"/>
        <v>1907.3</v>
      </c>
      <c r="W12" s="24">
        <f t="shared" si="0"/>
        <v>0</v>
      </c>
      <c r="X12" s="28">
        <f t="shared" si="0"/>
        <v>1960.3</v>
      </c>
      <c r="Y12" s="46">
        <f>SUM(Y8:Y11)</f>
        <v>26960.3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105</v>
      </c>
      <c r="D14" s="26"/>
      <c r="E14" s="26"/>
      <c r="F14" s="26">
        <v>0</v>
      </c>
      <c r="G14" s="77">
        <f>G12</f>
        <v>180.1</v>
      </c>
      <c r="H14" s="26">
        <v>400</v>
      </c>
      <c r="I14" s="26">
        <v>30</v>
      </c>
      <c r="J14" s="26"/>
      <c r="K14" s="26"/>
      <c r="L14" s="26">
        <f>8904.6+103</f>
        <v>9007.6</v>
      </c>
      <c r="M14" s="26">
        <v>13.5</v>
      </c>
      <c r="N14" s="31">
        <v>475</v>
      </c>
      <c r="O14" s="31">
        <f>1860+47.3</f>
        <v>1907.3</v>
      </c>
      <c r="P14" s="31">
        <v>70.8</v>
      </c>
      <c r="Q14" s="31">
        <f>620+5</f>
        <v>625</v>
      </c>
      <c r="R14" s="31">
        <v>490</v>
      </c>
      <c r="S14" s="26">
        <f>60+80+160+44.5</f>
        <v>344.5</v>
      </c>
      <c r="T14" s="26"/>
      <c r="U14" s="31">
        <v>53</v>
      </c>
      <c r="V14" s="31">
        <f>1860+47.3</f>
        <v>1907.3</v>
      </c>
      <c r="W14" s="26">
        <v>0</v>
      </c>
      <c r="X14" s="26"/>
      <c r="Y14" s="27"/>
    </row>
    <row r="16" ht="15">
      <c r="Y16" s="13">
        <v>26960.3</v>
      </c>
    </row>
    <row r="17" spans="4:25" ht="15">
      <c r="D17" s="42">
        <f>D12+L12</f>
        <v>20407.6</v>
      </c>
      <c r="G17" s="42"/>
      <c r="N17">
        <f>N12+O12+P12+U12+V12</f>
        <v>4413.400000000001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U6:X6"/>
    <mergeCell ref="Y6:Y7"/>
    <mergeCell ref="A2:IV2"/>
    <mergeCell ref="A1:Y1"/>
    <mergeCell ref="A3:Y3"/>
    <mergeCell ref="A4:Y4"/>
    <mergeCell ref="A6:A7"/>
    <mergeCell ref="B6:B7"/>
    <mergeCell ref="C6:C7"/>
    <mergeCell ref="D6:K6"/>
    <mergeCell ref="L6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21.140625" style="0" customWidth="1"/>
    <col min="2" max="2" width="7.28125" style="0" customWidth="1"/>
    <col min="3" max="3" width="7.8515625" style="0" customWidth="1"/>
    <col min="4" max="4" width="11.57421875" style="0" customWidth="1"/>
    <col min="5" max="5" width="10.421875" style="0" customWidth="1"/>
    <col min="6" max="6" width="9.7109375" style="0" customWidth="1"/>
    <col min="7" max="7" width="10.140625" style="0" customWidth="1"/>
    <col min="8" max="8" width="14.8515625" style="0" customWidth="1"/>
    <col min="9" max="9" width="9.7109375" style="0" customWidth="1"/>
    <col min="10" max="10" width="0.2890625" style="0" customWidth="1"/>
    <col min="11" max="11" width="9.7109375" style="0" customWidth="1"/>
    <col min="12" max="12" width="11.57421875" style="0" customWidth="1"/>
    <col min="17" max="17" width="12.8515625" style="0" customWidth="1"/>
    <col min="21" max="21" width="11.28125" style="0" customWidth="1"/>
    <col min="22" max="24" width="8.57421875" style="0" customWidth="1"/>
    <col min="25" max="25" width="9.140625" style="13" customWidth="1"/>
  </cols>
  <sheetData>
    <row r="1" spans="1:25" ht="18.75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18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8.75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8.75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ht="15.75" thickBot="1"/>
    <row r="6" spans="1:25" ht="36.75" customHeight="1" thickBot="1">
      <c r="A6" s="123" t="s">
        <v>30</v>
      </c>
      <c r="B6" s="125" t="s">
        <v>25</v>
      </c>
      <c r="C6" s="125" t="s">
        <v>21</v>
      </c>
      <c r="D6" s="115" t="s">
        <v>29</v>
      </c>
      <c r="E6" s="116"/>
      <c r="F6" s="116"/>
      <c r="G6" s="116"/>
      <c r="H6" s="116"/>
      <c r="I6" s="116"/>
      <c r="J6" s="116"/>
      <c r="K6" s="127"/>
      <c r="L6" s="119" t="s">
        <v>5</v>
      </c>
      <c r="M6" s="116"/>
      <c r="N6" s="116"/>
      <c r="O6" s="116"/>
      <c r="P6" s="116"/>
      <c r="Q6" s="116"/>
      <c r="R6" s="116"/>
      <c r="S6" s="116"/>
      <c r="T6" s="127"/>
      <c r="U6" s="108" t="s">
        <v>11</v>
      </c>
      <c r="V6" s="128"/>
      <c r="W6" s="128"/>
      <c r="X6" s="129"/>
      <c r="Y6" s="130" t="s">
        <v>39</v>
      </c>
    </row>
    <row r="7" spans="1:25" ht="77.25" customHeight="1">
      <c r="A7" s="124"/>
      <c r="B7" s="126"/>
      <c r="C7" s="126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31"/>
    </row>
    <row r="8" spans="1:25" ht="39" thickBot="1">
      <c r="A8" s="10" t="s">
        <v>12</v>
      </c>
      <c r="B8" s="57">
        <v>0.481</v>
      </c>
      <c r="C8" s="20">
        <v>43</v>
      </c>
      <c r="D8" s="73">
        <v>4200</v>
      </c>
      <c r="E8" s="70"/>
      <c r="F8" s="70"/>
      <c r="G8" s="22"/>
      <c r="H8" s="22">
        <f>H14*B8</f>
        <v>198.653</v>
      </c>
      <c r="I8" s="22">
        <f>I14*B8</f>
        <v>15.392</v>
      </c>
      <c r="J8" s="22"/>
      <c r="K8" s="23">
        <f>SUM(D8:J8)</f>
        <v>4414.045</v>
      </c>
      <c r="L8" s="22">
        <f>L14*B8</f>
        <v>4428.8556</v>
      </c>
      <c r="M8" s="22">
        <f>M14*B8</f>
        <v>6.4935</v>
      </c>
      <c r="N8" s="22">
        <f>N14*B8</f>
        <v>228.475</v>
      </c>
      <c r="O8" s="70">
        <f>O14*B8</f>
        <v>917.4113</v>
      </c>
      <c r="P8" s="22">
        <f>P14*B8</f>
        <v>34.0548</v>
      </c>
      <c r="Q8" s="22">
        <f>Q14*B8</f>
        <v>300.625</v>
      </c>
      <c r="R8" s="22">
        <f>R14*B8</f>
        <v>235.69</v>
      </c>
      <c r="S8" s="22">
        <f>S14*B8</f>
        <v>165.7045</v>
      </c>
      <c r="T8" s="23">
        <f>SUM(L8:S8)</f>
        <v>6317.309699999999</v>
      </c>
      <c r="U8" s="22">
        <f>U14*B8</f>
        <v>25.493</v>
      </c>
      <c r="V8" s="70">
        <f>V14*B8</f>
        <v>917.4113</v>
      </c>
      <c r="W8" s="30">
        <f>W14*B8</f>
        <v>0</v>
      </c>
      <c r="X8" s="28">
        <f>SUM(U8:W8)</f>
        <v>942.9043</v>
      </c>
      <c r="Y8" s="29">
        <f>K8+T8+X8</f>
        <v>11674.259</v>
      </c>
    </row>
    <row r="9" spans="1:25" ht="51.75" thickBot="1">
      <c r="A9" s="11" t="s">
        <v>13</v>
      </c>
      <c r="B9" s="57">
        <v>0.519</v>
      </c>
      <c r="C9" s="20">
        <v>60</v>
      </c>
      <c r="D9" s="73">
        <v>7200</v>
      </c>
      <c r="E9" s="70"/>
      <c r="F9" s="70">
        <v>0</v>
      </c>
      <c r="G9" s="22"/>
      <c r="H9" s="22">
        <f>H14*B9</f>
        <v>214.347</v>
      </c>
      <c r="I9" s="22">
        <f>I14*B9</f>
        <v>16.608</v>
      </c>
      <c r="J9" s="22"/>
      <c r="K9" s="23">
        <f>SUM(D9:J9)</f>
        <v>7430.955</v>
      </c>
      <c r="L9" s="22">
        <f>L14*B9</f>
        <v>4778.7444000000005</v>
      </c>
      <c r="M9" s="22">
        <f>M14*B9</f>
        <v>7.0065</v>
      </c>
      <c r="N9" s="22">
        <f>N14*B9</f>
        <v>246.525</v>
      </c>
      <c r="O9" s="70">
        <f>O14*B9</f>
        <v>989.8887</v>
      </c>
      <c r="P9" s="22">
        <f>P14*B9</f>
        <v>36.7452</v>
      </c>
      <c r="Q9" s="22">
        <f>Q14*B9</f>
        <v>324.375</v>
      </c>
      <c r="R9" s="22">
        <f>R14*B9</f>
        <v>254.31</v>
      </c>
      <c r="S9" s="22">
        <f>S14*B9</f>
        <v>178.7955</v>
      </c>
      <c r="T9" s="23">
        <f>SUM(L9:S9)</f>
        <v>6816.390300000001</v>
      </c>
      <c r="U9" s="22">
        <f>U14*B9</f>
        <v>27.507</v>
      </c>
      <c r="V9" s="70">
        <f>V14*B9</f>
        <v>989.8887</v>
      </c>
      <c r="W9" s="30">
        <f>W14*B9</f>
        <v>0</v>
      </c>
      <c r="X9" s="28">
        <f>SUM(U9:W9)</f>
        <v>1017.3956999999999</v>
      </c>
      <c r="Y9" s="29">
        <f>K9+T9+X9</f>
        <v>15264.741</v>
      </c>
    </row>
    <row r="10" spans="1:25" ht="39" thickBot="1">
      <c r="A10" s="12" t="s">
        <v>35</v>
      </c>
      <c r="B10" s="19"/>
      <c r="C10" s="20">
        <v>60</v>
      </c>
      <c r="D10" s="70"/>
      <c r="E10" s="70"/>
      <c r="F10" s="70"/>
      <c r="G10" s="22">
        <v>85.1</v>
      </c>
      <c r="H10" s="70">
        <f>30+40.2</f>
        <v>70.2</v>
      </c>
      <c r="I10" s="22"/>
      <c r="J10" s="22"/>
      <c r="K10" s="23">
        <f>SUM(D10:J10)</f>
        <v>155.3</v>
      </c>
      <c r="L10" s="22">
        <v>0</v>
      </c>
      <c r="M10" s="22"/>
      <c r="N10" s="22"/>
      <c r="O10" s="70"/>
      <c r="P10" s="22"/>
      <c r="Q10" s="22"/>
      <c r="R10" s="22"/>
      <c r="S10" s="22"/>
      <c r="T10" s="23">
        <f>SUM(L10:S10)</f>
        <v>0</v>
      </c>
      <c r="U10" s="22"/>
      <c r="V10" s="70"/>
      <c r="W10" s="30"/>
      <c r="X10" s="28">
        <f>SUM(U10:W10)</f>
        <v>0</v>
      </c>
      <c r="Y10" s="29">
        <f>K10+T10+X10</f>
        <v>155.3</v>
      </c>
    </row>
    <row r="11" spans="1:25" ht="30" customHeight="1" thickBot="1">
      <c r="A11" s="12" t="s">
        <v>37</v>
      </c>
      <c r="B11" s="19"/>
      <c r="C11" s="20">
        <v>103</v>
      </c>
      <c r="D11" s="70"/>
      <c r="E11" s="70"/>
      <c r="F11" s="70"/>
      <c r="G11" s="22">
        <v>95</v>
      </c>
      <c r="H11" s="70"/>
      <c r="I11" s="22"/>
      <c r="J11" s="22"/>
      <c r="K11" s="23">
        <f>SUM(D11:J11)</f>
        <v>95</v>
      </c>
      <c r="L11" s="22"/>
      <c r="M11" s="22"/>
      <c r="N11" s="22"/>
      <c r="O11" s="70"/>
      <c r="P11" s="22"/>
      <c r="Q11" s="22"/>
      <c r="R11" s="22"/>
      <c r="S11" s="22"/>
      <c r="T11" s="23"/>
      <c r="U11" s="22"/>
      <c r="V11" s="70"/>
      <c r="W11" s="30"/>
      <c r="X11" s="28">
        <f>SUM(U11:W11)</f>
        <v>0</v>
      </c>
      <c r="Y11" s="29">
        <f>K11+T11+X11</f>
        <v>95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11400</v>
      </c>
      <c r="E12" s="24">
        <f aca="true" t="shared" si="0" ref="E12:X12">SUM(E8:E10)</f>
        <v>0</v>
      </c>
      <c r="F12" s="24">
        <f>SUM(F8:F10)</f>
        <v>0</v>
      </c>
      <c r="G12" s="23">
        <f>SUM(G8:G11)</f>
        <v>180.1</v>
      </c>
      <c r="H12" s="24">
        <f>SUM(H8:H10)</f>
        <v>483.2</v>
      </c>
      <c r="I12" s="24">
        <f t="shared" si="0"/>
        <v>32</v>
      </c>
      <c r="J12" s="24">
        <f t="shared" si="0"/>
        <v>0</v>
      </c>
      <c r="K12" s="23">
        <f>SUM(K8:K11)</f>
        <v>12095.3</v>
      </c>
      <c r="L12" s="23">
        <f>L8+L9+L10</f>
        <v>9207.6</v>
      </c>
      <c r="M12" s="24">
        <f t="shared" si="0"/>
        <v>13.5</v>
      </c>
      <c r="N12" s="24">
        <f t="shared" si="0"/>
        <v>475</v>
      </c>
      <c r="O12" s="24">
        <f t="shared" si="0"/>
        <v>1907.3</v>
      </c>
      <c r="P12" s="24">
        <f t="shared" si="0"/>
        <v>70.8</v>
      </c>
      <c r="Q12" s="24">
        <f t="shared" si="0"/>
        <v>625</v>
      </c>
      <c r="R12" s="24">
        <f t="shared" si="0"/>
        <v>490</v>
      </c>
      <c r="S12" s="24">
        <f t="shared" si="0"/>
        <v>344.5</v>
      </c>
      <c r="T12" s="23">
        <f t="shared" si="0"/>
        <v>13133.7</v>
      </c>
      <c r="U12" s="24">
        <f t="shared" si="0"/>
        <v>53</v>
      </c>
      <c r="V12" s="24">
        <f t="shared" si="0"/>
        <v>1907.3</v>
      </c>
      <c r="W12" s="24">
        <f t="shared" si="0"/>
        <v>0</v>
      </c>
      <c r="X12" s="28">
        <f t="shared" si="0"/>
        <v>1960.3</v>
      </c>
      <c r="Y12" s="46">
        <f>SUM(Y8:Y11)</f>
        <v>27189.3</v>
      </c>
    </row>
    <row r="13" spans="1:2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 ht="15">
      <c r="A14" s="26"/>
      <c r="B14" s="26"/>
      <c r="C14" s="26">
        <f>C8+C9</f>
        <v>103</v>
      </c>
      <c r="D14" s="26"/>
      <c r="E14" s="26"/>
      <c r="F14" s="26"/>
      <c r="G14" s="26">
        <v>764.8</v>
      </c>
      <c r="H14" s="26">
        <v>413</v>
      </c>
      <c r="I14" s="26">
        <v>32</v>
      </c>
      <c r="J14" s="26"/>
      <c r="K14" s="26"/>
      <c r="L14" s="26">
        <f>9104.6+103</f>
        <v>9207.6</v>
      </c>
      <c r="M14" s="26">
        <v>13.5</v>
      </c>
      <c r="N14" s="31">
        <v>475</v>
      </c>
      <c r="O14" s="31">
        <f>1860+47.3</f>
        <v>1907.3</v>
      </c>
      <c r="P14" s="31">
        <v>70.8</v>
      </c>
      <c r="Q14" s="31">
        <f>620+5</f>
        <v>625</v>
      </c>
      <c r="R14" s="31">
        <v>490</v>
      </c>
      <c r="S14" s="26">
        <f>60+80+160+44.5</f>
        <v>344.5</v>
      </c>
      <c r="T14" s="26"/>
      <c r="U14" s="31">
        <v>53</v>
      </c>
      <c r="V14" s="31">
        <f>1860+47.3</f>
        <v>1907.3</v>
      </c>
      <c r="W14" s="26">
        <v>0</v>
      </c>
      <c r="X14" s="26"/>
      <c r="Y14" s="27"/>
    </row>
    <row r="16" spans="4:25" ht="15">
      <c r="D16" s="42">
        <f>D12+L12</f>
        <v>20607.6</v>
      </c>
      <c r="Y16" s="13">
        <v>27189.3</v>
      </c>
    </row>
    <row r="17" spans="12:25" ht="15">
      <c r="L17">
        <f>N14+O14+P14+U14+V14</f>
        <v>4413.400000000001</v>
      </c>
      <c r="Q17" t="s">
        <v>31</v>
      </c>
      <c r="Y17" s="13">
        <f>Y16-Y12</f>
        <v>0</v>
      </c>
    </row>
    <row r="22" ht="15">
      <c r="C22" s="33"/>
    </row>
    <row r="25" ht="15">
      <c r="H25" s="13"/>
    </row>
    <row r="28" ht="15">
      <c r="N28" s="13"/>
    </row>
  </sheetData>
  <sheetProtection/>
  <mergeCells count="11">
    <mergeCell ref="Y6:Y7"/>
    <mergeCell ref="A3:Y3"/>
    <mergeCell ref="A2:Y2"/>
    <mergeCell ref="A1:Y1"/>
    <mergeCell ref="A4:Y4"/>
    <mergeCell ref="A6:A7"/>
    <mergeCell ref="B6:B7"/>
    <mergeCell ref="C6:C7"/>
    <mergeCell ref="D6:K6"/>
    <mergeCell ref="L6:T6"/>
    <mergeCell ref="U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2021-01-20T07:35:52Z</dcterms:modified>
  <cp:category/>
  <cp:version/>
  <cp:contentType/>
  <cp:contentStatus/>
</cp:coreProperties>
</file>