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ож.4" sheetId="6" r:id="rId1"/>
  </sheets>
  <definedNames>
    <definedName name="_xlnm._FilterDatabase" localSheetId="0" hidden="1">прилож.4!$A$8:$G$359</definedName>
    <definedName name="_xlnm.Print_Area" localSheetId="0">прилож.4!$A$1:$J$363</definedName>
  </definedNames>
  <calcPr calcId="125725"/>
</workbook>
</file>

<file path=xl/calcChain.xml><?xml version="1.0" encoding="utf-8"?>
<calcChain xmlns="http://schemas.openxmlformats.org/spreadsheetml/2006/main">
  <c r="J305" i="6"/>
  <c r="J151"/>
  <c r="J150" s="1"/>
  <c r="J128"/>
  <c r="J127" s="1"/>
  <c r="F70"/>
  <c r="J322" l="1"/>
  <c r="J321" s="1"/>
  <c r="I321"/>
  <c r="H321"/>
  <c r="F321"/>
  <c r="J320"/>
  <c r="J319" s="1"/>
  <c r="I319"/>
  <c r="H319"/>
  <c r="F319"/>
  <c r="J318"/>
  <c r="J317" s="1"/>
  <c r="J316" s="1"/>
  <c r="I286" l="1"/>
  <c r="H286"/>
  <c r="F286"/>
  <c r="J287"/>
  <c r="J286" s="1"/>
  <c r="J275"/>
  <c r="J274" s="1"/>
  <c r="J268"/>
  <c r="J267" s="1"/>
  <c r="J266" s="1"/>
  <c r="J265" s="1"/>
  <c r="I271"/>
  <c r="H271"/>
  <c r="J273"/>
  <c r="J272"/>
  <c r="J271" s="1"/>
  <c r="J270" s="1"/>
  <c r="I239"/>
  <c r="H239"/>
  <c r="F239"/>
  <c r="J240"/>
  <c r="J239" s="1"/>
  <c r="I220"/>
  <c r="H220"/>
  <c r="F220"/>
  <c r="J221"/>
  <c r="J220" s="1"/>
  <c r="J199"/>
  <c r="J198" s="1"/>
  <c r="I198"/>
  <c r="H198"/>
  <c r="F198"/>
  <c r="I190"/>
  <c r="I187"/>
  <c r="H187"/>
  <c r="F187"/>
  <c r="J188"/>
  <c r="J187" s="1"/>
  <c r="I143"/>
  <c r="H143"/>
  <c r="F143"/>
  <c r="J144"/>
  <c r="J143" s="1"/>
  <c r="I114"/>
  <c r="H114"/>
  <c r="F114"/>
  <c r="J115"/>
  <c r="J114" s="1"/>
  <c r="I112"/>
  <c r="H112"/>
  <c r="F112"/>
  <c r="J113"/>
  <c r="J112" s="1"/>
  <c r="I103"/>
  <c r="H103"/>
  <c r="J104"/>
  <c r="I82"/>
  <c r="H82"/>
  <c r="F82"/>
  <c r="J83"/>
  <c r="J82" s="1"/>
  <c r="I41" l="1"/>
  <c r="I131"/>
  <c r="H131"/>
  <c r="I119"/>
  <c r="I352"/>
  <c r="I351" s="1"/>
  <c r="H352"/>
  <c r="H351" s="1"/>
  <c r="I344"/>
  <c r="I343" s="1"/>
  <c r="F337"/>
  <c r="I339"/>
  <c r="J339" s="1"/>
  <c r="H339"/>
  <c r="J342"/>
  <c r="I337"/>
  <c r="H337"/>
  <c r="J337" s="1"/>
  <c r="I331"/>
  <c r="H331"/>
  <c r="I328"/>
  <c r="H328"/>
  <c r="H327" s="1"/>
  <c r="H326" s="1"/>
  <c r="I324"/>
  <c r="H324"/>
  <c r="I313"/>
  <c r="I312" s="1"/>
  <c r="H313"/>
  <c r="H312" s="1"/>
  <c r="H309"/>
  <c r="I309"/>
  <c r="J310"/>
  <c r="I306"/>
  <c r="H306"/>
  <c r="I303"/>
  <c r="H303"/>
  <c r="J304"/>
  <c r="I299"/>
  <c r="I298" s="1"/>
  <c r="H299"/>
  <c r="H298" s="1"/>
  <c r="H297" s="1"/>
  <c r="I294"/>
  <c r="H294"/>
  <c r="I288"/>
  <c r="H288"/>
  <c r="J291"/>
  <c r="I283"/>
  <c r="J283" s="1"/>
  <c r="H283"/>
  <c r="I279"/>
  <c r="H279"/>
  <c r="J282"/>
  <c r="I274"/>
  <c r="H274"/>
  <c r="I270"/>
  <c r="I269" s="1"/>
  <c r="H270"/>
  <c r="H269" s="1"/>
  <c r="I267"/>
  <c r="H267"/>
  <c r="I260"/>
  <c r="H260"/>
  <c r="J261"/>
  <c r="I256"/>
  <c r="H256"/>
  <c r="F256"/>
  <c r="J257"/>
  <c r="I249"/>
  <c r="I248" s="1"/>
  <c r="H249"/>
  <c r="H248" s="1"/>
  <c r="J252"/>
  <c r="I244"/>
  <c r="I243" s="1"/>
  <c r="H244"/>
  <c r="H243" s="1"/>
  <c r="J247"/>
  <c r="I237"/>
  <c r="J237" s="1"/>
  <c r="H237"/>
  <c r="F237"/>
  <c r="J238"/>
  <c r="I233"/>
  <c r="J233" s="1"/>
  <c r="H233"/>
  <c r="F233"/>
  <c r="J234"/>
  <c r="I226"/>
  <c r="I225" s="1"/>
  <c r="H226"/>
  <c r="H225" s="1"/>
  <c r="J229"/>
  <c r="I218"/>
  <c r="I217" s="1"/>
  <c r="H218"/>
  <c r="J218" s="1"/>
  <c r="I210"/>
  <c r="H210"/>
  <c r="J203"/>
  <c r="I204"/>
  <c r="H204"/>
  <c r="I196"/>
  <c r="H196"/>
  <c r="I194"/>
  <c r="H194"/>
  <c r="H190"/>
  <c r="I192"/>
  <c r="I189" s="1"/>
  <c r="H192"/>
  <c r="H189" s="1"/>
  <c r="I166"/>
  <c r="H166"/>
  <c r="I152"/>
  <c r="H152"/>
  <c r="I150"/>
  <c r="I148"/>
  <c r="H148"/>
  <c r="I127"/>
  <c r="I126" s="1"/>
  <c r="J134"/>
  <c r="H127"/>
  <c r="H126" s="1"/>
  <c r="I121"/>
  <c r="H121"/>
  <c r="I123"/>
  <c r="H123"/>
  <c r="I109"/>
  <c r="H109"/>
  <c r="J109" s="1"/>
  <c r="H107"/>
  <c r="I87"/>
  <c r="I80"/>
  <c r="H80"/>
  <c r="F80"/>
  <c r="J81"/>
  <c r="J79"/>
  <c r="J78" s="1"/>
  <c r="I78"/>
  <c r="H78"/>
  <c r="F78"/>
  <c r="I76"/>
  <c r="H76"/>
  <c r="F76"/>
  <c r="J77"/>
  <c r="I74"/>
  <c r="H74"/>
  <c r="J71"/>
  <c r="I70"/>
  <c r="I69" s="1"/>
  <c r="H70"/>
  <c r="H69" s="1"/>
  <c r="H68" s="1"/>
  <c r="I60"/>
  <c r="H60"/>
  <c r="I62"/>
  <c r="H62"/>
  <c r="I66"/>
  <c r="H66"/>
  <c r="I57"/>
  <c r="J57" s="1"/>
  <c r="H57"/>
  <c r="I54"/>
  <c r="H54"/>
  <c r="I52"/>
  <c r="J52" s="1"/>
  <c r="H52"/>
  <c r="I45"/>
  <c r="H45"/>
  <c r="J48"/>
  <c r="I30"/>
  <c r="H30"/>
  <c r="H29" s="1"/>
  <c r="H28" s="1"/>
  <c r="I37"/>
  <c r="H37"/>
  <c r="J37" s="1"/>
  <c r="I34"/>
  <c r="H34"/>
  <c r="I357"/>
  <c r="I356" s="1"/>
  <c r="H357"/>
  <c r="H356" s="1"/>
  <c r="H355" s="1"/>
  <c r="H354" s="1"/>
  <c r="J353"/>
  <c r="J350"/>
  <c r="I349"/>
  <c r="I348" s="1"/>
  <c r="I347" s="1"/>
  <c r="H349"/>
  <c r="H348" s="1"/>
  <c r="J345"/>
  <c r="H344"/>
  <c r="H343" s="1"/>
  <c r="H336" s="1"/>
  <c r="H335" s="1"/>
  <c r="H334" s="1"/>
  <c r="J340"/>
  <c r="J332"/>
  <c r="J331"/>
  <c r="J330"/>
  <c r="J329"/>
  <c r="I323"/>
  <c r="H323"/>
  <c r="I317"/>
  <c r="I316" s="1"/>
  <c r="H317"/>
  <c r="H316" s="1"/>
  <c r="J315"/>
  <c r="J314"/>
  <c r="J311"/>
  <c r="J308"/>
  <c r="J303"/>
  <c r="H292"/>
  <c r="J285"/>
  <c r="I266"/>
  <c r="I265" s="1"/>
  <c r="H266"/>
  <c r="H265" s="1"/>
  <c r="I258"/>
  <c r="H258"/>
  <c r="I254"/>
  <c r="H254"/>
  <c r="H253" s="1"/>
  <c r="J250"/>
  <c r="J245"/>
  <c r="I235"/>
  <c r="H235"/>
  <c r="I231"/>
  <c r="H231"/>
  <c r="H230" s="1"/>
  <c r="J228"/>
  <c r="J227"/>
  <c r="I209"/>
  <c r="H209"/>
  <c r="H206"/>
  <c r="I202"/>
  <c r="H202"/>
  <c r="H185"/>
  <c r="J184"/>
  <c r="I183"/>
  <c r="H183"/>
  <c r="J182"/>
  <c r="I181"/>
  <c r="H181"/>
  <c r="J180"/>
  <c r="I179"/>
  <c r="J179" s="1"/>
  <c r="H179"/>
  <c r="J178"/>
  <c r="I177"/>
  <c r="H177"/>
  <c r="J172"/>
  <c r="I171"/>
  <c r="H171"/>
  <c r="J167"/>
  <c r="J166"/>
  <c r="I165"/>
  <c r="H165"/>
  <c r="I163"/>
  <c r="I162" s="1"/>
  <c r="H163"/>
  <c r="H162" s="1"/>
  <c r="J159"/>
  <c r="I158"/>
  <c r="H158"/>
  <c r="J158" s="1"/>
  <c r="I156"/>
  <c r="H156"/>
  <c r="H150"/>
  <c r="J142"/>
  <c r="I141"/>
  <c r="H141"/>
  <c r="J140"/>
  <c r="I139"/>
  <c r="J139" s="1"/>
  <c r="H139"/>
  <c r="H137"/>
  <c r="I133"/>
  <c r="H133"/>
  <c r="H130" s="1"/>
  <c r="J124"/>
  <c r="J123"/>
  <c r="J122"/>
  <c r="I107"/>
  <c r="I102" s="1"/>
  <c r="J108"/>
  <c r="J100"/>
  <c r="J99"/>
  <c r="I98"/>
  <c r="J98" s="1"/>
  <c r="H98"/>
  <c r="H97" s="1"/>
  <c r="H95"/>
  <c r="J94"/>
  <c r="I93"/>
  <c r="H93"/>
  <c r="J89"/>
  <c r="J88"/>
  <c r="H87"/>
  <c r="H86" s="1"/>
  <c r="H85" s="1"/>
  <c r="J75"/>
  <c r="J74"/>
  <c r="J72"/>
  <c r="I64"/>
  <c r="H64"/>
  <c r="H59"/>
  <c r="J63"/>
  <c r="J62" s="1"/>
  <c r="J61"/>
  <c r="J56"/>
  <c r="J55"/>
  <c r="H49"/>
  <c r="J46"/>
  <c r="J42"/>
  <c r="H41"/>
  <c r="J41" s="1"/>
  <c r="I40"/>
  <c r="I39" s="1"/>
  <c r="J38"/>
  <c r="J36"/>
  <c r="J35"/>
  <c r="J32"/>
  <c r="J31"/>
  <c r="I29"/>
  <c r="I28" s="1"/>
  <c r="J26"/>
  <c r="I25"/>
  <c r="I24" s="1"/>
  <c r="H25"/>
  <c r="H24" s="1"/>
  <c r="J23"/>
  <c r="H22"/>
  <c r="I22"/>
  <c r="J22" s="1"/>
  <c r="J17"/>
  <c r="I16"/>
  <c r="J16" s="1"/>
  <c r="H16"/>
  <c r="J13"/>
  <c r="I12"/>
  <c r="H12"/>
  <c r="H11" s="1"/>
  <c r="H10" s="1"/>
  <c r="J34"/>
  <c r="H18"/>
  <c r="H15" s="1"/>
  <c r="H14" s="1"/>
  <c r="J171"/>
  <c r="J349"/>
  <c r="H160"/>
  <c r="I118"/>
  <c r="J93"/>
  <c r="J183"/>
  <c r="J191"/>
  <c r="J193"/>
  <c r="J284"/>
  <c r="J293"/>
  <c r="J307"/>
  <c r="J53"/>
  <c r="J66"/>
  <c r="J67"/>
  <c r="J111"/>
  <c r="H119"/>
  <c r="J141"/>
  <c r="J165"/>
  <c r="J177"/>
  <c r="J181"/>
  <c r="J219"/>
  <c r="J244"/>
  <c r="J251"/>
  <c r="J300"/>
  <c r="J333"/>
  <c r="J341"/>
  <c r="J358"/>
  <c r="J30"/>
  <c r="J105"/>
  <c r="I86"/>
  <c r="J106"/>
  <c r="J197"/>
  <c r="H213"/>
  <c r="H212" s="1"/>
  <c r="H262"/>
  <c r="I292"/>
  <c r="J292" s="1"/>
  <c r="J338"/>
  <c r="J110"/>
  <c r="I173"/>
  <c r="F12"/>
  <c r="F11" s="1"/>
  <c r="F10" s="1"/>
  <c r="F16"/>
  <c r="F18"/>
  <c r="F22"/>
  <c r="F25"/>
  <c r="F24" s="1"/>
  <c r="F21" s="1"/>
  <c r="F20" s="1"/>
  <c r="F30"/>
  <c r="F29" s="1"/>
  <c r="F28" s="1"/>
  <c r="F36"/>
  <c r="F34" s="1"/>
  <c r="F37"/>
  <c r="F41"/>
  <c r="F40" s="1"/>
  <c r="F39" s="1"/>
  <c r="F45"/>
  <c r="F49"/>
  <c r="F52"/>
  <c r="F51" s="1"/>
  <c r="F54"/>
  <c r="F57"/>
  <c r="F60"/>
  <c r="F62"/>
  <c r="F64"/>
  <c r="F66"/>
  <c r="F69"/>
  <c r="F68" s="1"/>
  <c r="F74"/>
  <c r="F73" s="1"/>
  <c r="F87"/>
  <c r="F86" s="1"/>
  <c r="F85" s="1"/>
  <c r="F84" s="1"/>
  <c r="F93"/>
  <c r="F92" s="1"/>
  <c r="F95"/>
  <c r="F98"/>
  <c r="F97" s="1"/>
  <c r="F103"/>
  <c r="F107"/>
  <c r="F109"/>
  <c r="F119"/>
  <c r="F121"/>
  <c r="F123"/>
  <c r="F127"/>
  <c r="F126" s="1"/>
  <c r="F132"/>
  <c r="F131" s="1"/>
  <c r="F130" s="1"/>
  <c r="F129" s="1"/>
  <c r="F133"/>
  <c r="F137"/>
  <c r="F139"/>
  <c r="F141"/>
  <c r="F148"/>
  <c r="F150"/>
  <c r="F147" s="1"/>
  <c r="F146" s="1"/>
  <c r="F145" s="1"/>
  <c r="F152"/>
  <c r="F156"/>
  <c r="F158"/>
  <c r="F160"/>
  <c r="F163"/>
  <c r="F162" s="1"/>
  <c r="F166"/>
  <c r="F165" s="1"/>
  <c r="F171"/>
  <c r="F173"/>
  <c r="F177"/>
  <c r="F179"/>
  <c r="F181"/>
  <c r="F183"/>
  <c r="F185"/>
  <c r="F190"/>
  <c r="F189" s="1"/>
  <c r="F192"/>
  <c r="F194"/>
  <c r="F196"/>
  <c r="F202"/>
  <c r="F201" s="1"/>
  <c r="F200" s="1"/>
  <c r="F204"/>
  <c r="F206"/>
  <c r="F210"/>
  <c r="F209" s="1"/>
  <c r="F213"/>
  <c r="F212" s="1"/>
  <c r="F218"/>
  <c r="F217"/>
  <c r="F216" s="1"/>
  <c r="F215" s="1"/>
  <c r="F226"/>
  <c r="F225" s="1"/>
  <c r="F231"/>
  <c r="F235"/>
  <c r="F244"/>
  <c r="F243" s="1"/>
  <c r="F249"/>
  <c r="F248"/>
  <c r="F254"/>
  <c r="F253" s="1"/>
  <c r="F258"/>
  <c r="F262"/>
  <c r="F267"/>
  <c r="F266" s="1"/>
  <c r="F265" s="1"/>
  <c r="F271"/>
  <c r="F270" s="1"/>
  <c r="F274"/>
  <c r="F279"/>
  <c r="F283"/>
  <c r="F288"/>
  <c r="F292"/>
  <c r="F294"/>
  <c r="F299"/>
  <c r="F298" s="1"/>
  <c r="F297" s="1"/>
  <c r="F303"/>
  <c r="F306"/>
  <c r="F302" s="1"/>
  <c r="F309"/>
  <c r="F313"/>
  <c r="F312" s="1"/>
  <c r="F317"/>
  <c r="F316" s="1"/>
  <c r="F324"/>
  <c r="F323" s="1"/>
  <c r="F328"/>
  <c r="F331"/>
  <c r="F339"/>
  <c r="F344"/>
  <c r="F343" s="1"/>
  <c r="F336" s="1"/>
  <c r="F335" s="1"/>
  <c r="F334" s="1"/>
  <c r="F349"/>
  <c r="F348" s="1"/>
  <c r="F352"/>
  <c r="F351"/>
  <c r="F357"/>
  <c r="F356" s="1"/>
  <c r="F355" s="1"/>
  <c r="F354" s="1"/>
  <c r="F118"/>
  <c r="F117" s="1"/>
  <c r="F116" s="1"/>
  <c r="H173"/>
  <c r="H170" s="1"/>
  <c r="I117"/>
  <c r="I116" s="1"/>
  <c r="J119"/>
  <c r="J120"/>
  <c r="J58"/>
  <c r="J190"/>
  <c r="I160"/>
  <c r="I85"/>
  <c r="I84" s="1"/>
  <c r="J138"/>
  <c r="I137"/>
  <c r="J103"/>
  <c r="J19"/>
  <c r="I18"/>
  <c r="J18" s="1"/>
  <c r="J214"/>
  <c r="I213"/>
  <c r="J213" s="1"/>
  <c r="J50"/>
  <c r="I49"/>
  <c r="J281"/>
  <c r="J280"/>
  <c r="F230"/>
  <c r="F170"/>
  <c r="F169" s="1"/>
  <c r="F59"/>
  <c r="G12"/>
  <c r="G11" s="1"/>
  <c r="G10" s="1"/>
  <c r="G16"/>
  <c r="G15" s="1"/>
  <c r="G14" s="1"/>
  <c r="G22"/>
  <c r="G25"/>
  <c r="G30"/>
  <c r="G28" s="1"/>
  <c r="G27" s="1"/>
  <c r="G34"/>
  <c r="G41"/>
  <c r="G40" s="1"/>
  <c r="G39" s="1"/>
  <c r="G87"/>
  <c r="G86"/>
  <c r="G85" s="1"/>
  <c r="G84" s="1"/>
  <c r="G93"/>
  <c r="G92" s="1"/>
  <c r="G91" s="1"/>
  <c r="G90" s="1"/>
  <c r="G123"/>
  <c r="G133"/>
  <c r="G132" s="1"/>
  <c r="G131" s="1"/>
  <c r="G156"/>
  <c r="G159"/>
  <c r="G172"/>
  <c r="G174"/>
  <c r="G178"/>
  <c r="G177" s="1"/>
  <c r="G176" s="1"/>
  <c r="G222"/>
  <c r="G219" s="1"/>
  <c r="G218" s="1"/>
  <c r="G217" s="1"/>
  <c r="G242"/>
  <c r="G235"/>
  <c r="G262"/>
  <c r="G259" s="1"/>
  <c r="G258" s="1"/>
  <c r="G271"/>
  <c r="G283"/>
  <c r="G279" s="1"/>
  <c r="G278" s="1"/>
  <c r="G295"/>
  <c r="G294" s="1"/>
  <c r="G293" s="1"/>
  <c r="G301"/>
  <c r="G300" s="1"/>
  <c r="G297"/>
  <c r="G330"/>
  <c r="G329" s="1"/>
  <c r="G328" s="1"/>
  <c r="G334"/>
  <c r="G333" s="1"/>
  <c r="G341"/>
  <c r="G358"/>
  <c r="G354" s="1"/>
  <c r="G43"/>
  <c r="I155"/>
  <c r="J49"/>
  <c r="J47"/>
  <c r="J263"/>
  <c r="I262"/>
  <c r="J262" s="1"/>
  <c r="J290"/>
  <c r="J137"/>
  <c r="J207"/>
  <c r="I206"/>
  <c r="J96"/>
  <c r="I95"/>
  <c r="G150"/>
  <c r="G201"/>
  <c r="J186"/>
  <c r="I185"/>
  <c r="J206"/>
  <c r="J205"/>
  <c r="J289"/>
  <c r="J288"/>
  <c r="J325"/>
  <c r="J295"/>
  <c r="J174"/>
  <c r="G171" l="1"/>
  <c r="G170" s="1"/>
  <c r="G21"/>
  <c r="G20" s="1"/>
  <c r="F327"/>
  <c r="F326" s="1"/>
  <c r="F278"/>
  <c r="F277" s="1"/>
  <c r="F276" s="1"/>
  <c r="F136"/>
  <c r="F135" s="1"/>
  <c r="F102"/>
  <c r="F101" s="1"/>
  <c r="F14"/>
  <c r="J173"/>
  <c r="J25"/>
  <c r="J133"/>
  <c r="J12"/>
  <c r="H40"/>
  <c r="H39" s="1"/>
  <c r="J202"/>
  <c r="J54"/>
  <c r="J60"/>
  <c r="J76"/>
  <c r="J80"/>
  <c r="H102"/>
  <c r="J121"/>
  <c r="J196"/>
  <c r="J294"/>
  <c r="J309"/>
  <c r="J324"/>
  <c r="I130"/>
  <c r="I129" s="1"/>
  <c r="F242"/>
  <c r="F241" s="1"/>
  <c r="F155"/>
  <c r="F44"/>
  <c r="I92"/>
  <c r="J185"/>
  <c r="I59"/>
  <c r="H118"/>
  <c r="J118" s="1"/>
  <c r="F346"/>
  <c r="F347"/>
  <c r="F176"/>
  <c r="F175" s="1"/>
  <c r="H117"/>
  <c r="J117" s="1"/>
  <c r="I212"/>
  <c r="I208" s="1"/>
  <c r="F224"/>
  <c r="F223" s="1"/>
  <c r="F208"/>
  <c r="J260"/>
  <c r="J269"/>
  <c r="I201"/>
  <c r="G327"/>
  <c r="F15"/>
  <c r="J328"/>
  <c r="I170"/>
  <c r="I169" s="1"/>
  <c r="F269"/>
  <c r="F264" s="1"/>
  <c r="F222" s="1"/>
  <c r="F33"/>
  <c r="F27" s="1"/>
  <c r="I97"/>
  <c r="I91" s="1"/>
  <c r="J357"/>
  <c r="J226"/>
  <c r="J87"/>
  <c r="H21"/>
  <c r="H147"/>
  <c r="H146" s="1"/>
  <c r="H145" s="1"/>
  <c r="I176"/>
  <c r="I175" s="1"/>
  <c r="J192"/>
  <c r="H201"/>
  <c r="H200" s="1"/>
  <c r="J352"/>
  <c r="H33"/>
  <c r="H27" s="1"/>
  <c r="H73"/>
  <c r="H302"/>
  <c r="H301" s="1"/>
  <c r="H296" s="1"/>
  <c r="I327"/>
  <c r="J327" s="1"/>
  <c r="F91"/>
  <c r="F90" s="1"/>
  <c r="H176"/>
  <c r="J299"/>
  <c r="I136"/>
  <c r="I11"/>
  <c r="J249"/>
  <c r="J344"/>
  <c r="H136"/>
  <c r="J323"/>
  <c r="I33"/>
  <c r="I27" s="1"/>
  <c r="H51"/>
  <c r="H44" s="1"/>
  <c r="H43" s="1"/>
  <c r="I73"/>
  <c r="H224"/>
  <c r="H223" s="1"/>
  <c r="H222" s="1"/>
  <c r="I302"/>
  <c r="F43"/>
  <c r="J313"/>
  <c r="J312"/>
  <c r="J306"/>
  <c r="I297"/>
  <c r="J297" s="1"/>
  <c r="J298"/>
  <c r="I278"/>
  <c r="I277" s="1"/>
  <c r="H278"/>
  <c r="H277" s="1"/>
  <c r="H276" s="1"/>
  <c r="J279"/>
  <c r="I264"/>
  <c r="H264"/>
  <c r="J248"/>
  <c r="I253"/>
  <c r="J253" s="1"/>
  <c r="J256"/>
  <c r="H242"/>
  <c r="H241" s="1"/>
  <c r="H217"/>
  <c r="H216" s="1"/>
  <c r="H215" s="1"/>
  <c r="I230"/>
  <c r="I224" s="1"/>
  <c r="J225"/>
  <c r="H208"/>
  <c r="J208"/>
  <c r="H169"/>
  <c r="J169" s="1"/>
  <c r="H155"/>
  <c r="H154" s="1"/>
  <c r="I147"/>
  <c r="J147" s="1"/>
  <c r="H135"/>
  <c r="H101"/>
  <c r="J97"/>
  <c r="J95"/>
  <c r="H92"/>
  <c r="J92" s="1"/>
  <c r="J86"/>
  <c r="J73"/>
  <c r="J70"/>
  <c r="J59"/>
  <c r="I51"/>
  <c r="J45"/>
  <c r="J44" s="1"/>
  <c r="J43" s="1"/>
  <c r="J29"/>
  <c r="J24"/>
  <c r="I21"/>
  <c r="I20" s="1"/>
  <c r="I15"/>
  <c r="I200"/>
  <c r="J278"/>
  <c r="H129"/>
  <c r="J129" s="1"/>
  <c r="J130"/>
  <c r="J230"/>
  <c r="H347"/>
  <c r="H346" s="1"/>
  <c r="J348"/>
  <c r="J126"/>
  <c r="I216"/>
  <c r="I301"/>
  <c r="I135"/>
  <c r="J136"/>
  <c r="H116"/>
  <c r="H20"/>
  <c r="J28"/>
  <c r="H84"/>
  <c r="J84" s="1"/>
  <c r="J85"/>
  <c r="J107"/>
  <c r="I154"/>
  <c r="I346"/>
  <c r="I355"/>
  <c r="J356"/>
  <c r="I68"/>
  <c r="J68" s="1"/>
  <c r="J69"/>
  <c r="I146"/>
  <c r="J189"/>
  <c r="J243"/>
  <c r="I242"/>
  <c r="I241" s="1"/>
  <c r="I336"/>
  <c r="J343"/>
  <c r="G9"/>
  <c r="J116"/>
  <c r="G232"/>
  <c r="F301"/>
  <c r="F296" s="1"/>
  <c r="F154"/>
  <c r="F125" s="1"/>
  <c r="J39"/>
  <c r="J351"/>
  <c r="J40"/>
  <c r="H91" l="1"/>
  <c r="J91" s="1"/>
  <c r="J302"/>
  <c r="J200"/>
  <c r="J51"/>
  <c r="J212"/>
  <c r="F9"/>
  <c r="J201"/>
  <c r="F168"/>
  <c r="J27"/>
  <c r="H9"/>
  <c r="I44"/>
  <c r="J33"/>
  <c r="I326"/>
  <c r="J326" s="1"/>
  <c r="J217"/>
  <c r="J170"/>
  <c r="J11"/>
  <c r="I10"/>
  <c r="J10" s="1"/>
  <c r="J155"/>
  <c r="J346"/>
  <c r="J264"/>
  <c r="I168"/>
  <c r="J135"/>
  <c r="J21"/>
  <c r="J20"/>
  <c r="J15"/>
  <c r="I14"/>
  <c r="J14" s="1"/>
  <c r="I335"/>
  <c r="J336"/>
  <c r="H175"/>
  <c r="J176"/>
  <c r="I145"/>
  <c r="J145" s="1"/>
  <c r="J146"/>
  <c r="J355"/>
  <c r="I354"/>
  <c r="J354" s="1"/>
  <c r="J102"/>
  <c r="I101"/>
  <c r="H90"/>
  <c r="J301"/>
  <c r="I215"/>
  <c r="J215" s="1"/>
  <c r="J216"/>
  <c r="J224"/>
  <c r="J223" s="1"/>
  <c r="I223"/>
  <c r="I222" s="1"/>
  <c r="J222" s="1"/>
  <c r="I276"/>
  <c r="J276" s="1"/>
  <c r="J277"/>
  <c r="F359"/>
  <c r="G359"/>
  <c r="H125"/>
  <c r="J347"/>
  <c r="J154"/>
  <c r="I43"/>
  <c r="I125" l="1"/>
  <c r="J125" s="1"/>
  <c r="I296"/>
  <c r="J296" s="1"/>
  <c r="I9"/>
  <c r="J9" s="1"/>
  <c r="I90"/>
  <c r="J90" s="1"/>
  <c r="J101"/>
  <c r="J175"/>
  <c r="H168"/>
  <c r="J168" s="1"/>
  <c r="I334"/>
  <c r="J334" s="1"/>
  <c r="J335"/>
  <c r="H359" l="1"/>
  <c r="I359"/>
  <c r="J359" l="1"/>
</calcChain>
</file>

<file path=xl/sharedStrings.xml><?xml version="1.0" encoding="utf-8"?>
<sst xmlns="http://schemas.openxmlformats.org/spreadsheetml/2006/main" count="816" uniqueCount="358">
  <si>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</si>
  <si>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</si>
  <si>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</si>
  <si>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</si>
  <si>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</si>
  <si>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</si>
  <si>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</si>
  <si>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</si>
  <si>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</si>
  <si>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</si>
  <si>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</si>
  <si>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</si>
  <si>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</si>
  <si>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</si>
  <si>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</si>
  <si>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</si>
  <si>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</si>
  <si>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</si>
  <si>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</si>
  <si>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</si>
  <si>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</si>
  <si>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</si>
  <si>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</si>
  <si>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</si>
  <si>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</si>
  <si>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</si>
  <si>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</si>
  <si>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</si>
  <si>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</si>
  <si>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</si>
  <si>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</si>
  <si>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</si>
  <si>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</si>
  <si>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</si>
  <si>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</si>
  <si>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</si>
  <si>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</si>
  <si>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</si>
  <si>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</si>
  <si>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</si>
  <si>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</si>
  <si>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</si>
  <si>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</si>
  <si>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</si>
  <si>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</si>
  <si>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</si>
  <si>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</si>
  <si>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</si>
  <si>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</si>
  <si>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</si>
  <si>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</si>
  <si>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</si>
  <si>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</si>
  <si>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</si>
  <si>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</si>
  <si>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</si>
  <si>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</si>
  <si>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</si>
  <si>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</si>
  <si>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</si>
  <si>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</si>
  <si>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</si>
  <si>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</si>
  <si>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</si>
  <si>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</si>
  <si>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</si>
  <si>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</si>
  <si>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</si>
  <si>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</si>
  <si>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</si>
  <si>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</si>
  <si>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</si>
  <si>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</si>
  <si>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</si>
  <si>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</si>
  <si>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</si>
  <si>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</si>
  <si>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</si>
  <si>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</si>
  <si>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</si>
  <si>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</si>
  <si>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</si>
  <si>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</si>
  <si>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</si>
  <si>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</si>
  <si>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</si>
  <si>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</si>
  <si>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</si>
  <si>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</si>
  <si>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</si>
  <si>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</si>
  <si>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</si>
  <si>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</si>
  <si>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</si>
  <si>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</si>
  <si>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</si>
  <si>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</si>
  <si>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</si>
  <si>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</si>
  <si>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</si>
  <si>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</si>
  <si>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</si>
  <si>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</si>
  <si>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</si>
  <si>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</si>
  <si>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</si>
  <si>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</si>
  <si>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</si>
  <si>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</si>
  <si>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</si>
  <si>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</si>
  <si>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</si>
  <si>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</si>
  <si>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</si>
  <si>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</si>
  <si>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</si>
  <si>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</si>
  <si>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</si>
  <si>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</si>
  <si>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</si>
  <si>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</si>
  <si>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</si>
  <si>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</si>
  <si>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</si>
  <si>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</si>
  <si>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</si>
  <si>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</si>
  <si>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</si>
  <si>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</si>
  <si>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</si>
  <si>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</si>
  <si>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</si>
  <si>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</si>
  <si>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Выполнение мероприятий по гражданской обороне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</si>
  <si>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</si>
  <si>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</si>
  <si>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</si>
  <si>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</si>
  <si>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</si>
  <si>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</si>
  <si>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</si>
  <si>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</si>
  <si>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</si>
  <si>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</si>
  <si>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</si>
  <si>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</si>
  <si>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</si>
  <si>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Субсидии  на возмещение затрат организациям, предоставляющим населению услуги теплоснабжения по тарифам</t>
  </si>
  <si>
    <t>Субсидии  на возмещение затрат организациям, предоставляющим населению услуги водоснабжения и водоотведения по тарифам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</si>
  <si>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</si>
  <si>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</si>
  <si>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</si>
  <si>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</si>
  <si>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</si>
  <si>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</si>
  <si>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</si>
  <si>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</si>
  <si>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</si>
  <si>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</si>
  <si>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</si>
  <si>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</si>
  <si>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</si>
  <si>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</si>
  <si>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</si>
  <si>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</si>
  <si>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</si>
  <si>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</si>
  <si>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</si>
  <si>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</si>
  <si>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</si>
  <si>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</si>
  <si>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</si>
  <si>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</si>
  <si>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</si>
  <si>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</si>
  <si>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</si>
  <si>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</si>
  <si>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</si>
  <si>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</si>
  <si>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</si>
  <si>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</si>
  <si>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</si>
  <si>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</si>
  <si>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</si>
  <si>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</si>
  <si>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</si>
  <si>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</si>
  <si>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</si>
  <si>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</si>
  <si>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</si>
  <si>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</si>
  <si>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</si>
  <si>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</si>
  <si>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</si>
  <si>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</si>
  <si>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</si>
  <si>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0900120101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</si>
  <si>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</si>
  <si>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</si>
  <si>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</si>
  <si>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</si>
  <si>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</si>
  <si>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</si>
  <si>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</si>
  <si>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</si>
  <si>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</si>
  <si>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</si>
  <si>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</si>
  <si>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</si>
  <si>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</si>
  <si>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</si>
  <si>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</si>
  <si>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</si>
  <si>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</si>
  <si>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</si>
  <si>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</si>
  <si>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</si>
  <si>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</si>
  <si>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</si>
  <si>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</si>
  <si>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</si>
  <si>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</si>
  <si>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</si>
  <si>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</si>
  <si>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</si>
  <si>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</si>
  <si>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</si>
  <si>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</si>
  <si>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</si>
  <si>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</si>
  <si>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</si>
  <si>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</si>
  <si>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</si>
  <si>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</si>
  <si>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</si>
  <si>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</si>
  <si>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</si>
  <si>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</si>
  <si>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</si>
  <si>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</si>
  <si>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</si>
  <si>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</si>
  <si>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</si>
  <si>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</si>
  <si>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</si>
  <si>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</si>
  <si>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</si>
  <si>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</si>
  <si>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</si>
  <si>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</si>
  <si>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</si>
  <si>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</si>
  <si>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</si>
  <si>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</si>
  <si>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</si>
  <si>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</si>
  <si>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</si>
  <si>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</si>
  <si>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</si>
  <si>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</si>
  <si>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</si>
  <si>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</si>
  <si>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</si>
  <si>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</si>
  <si>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</si>
  <si>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</si>
  <si>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</si>
  <si>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</si>
  <si>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</si>
  <si>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</si>
  <si>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</si>
  <si>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</si>
  <si>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1300820000</t>
  </si>
  <si>
    <t>1300823И20</t>
  </si>
  <si>
    <t>1300823И30</t>
  </si>
  <si>
    <t>1300923Э00</t>
  </si>
  <si>
    <t>1301023Ю00</t>
  </si>
  <si>
    <t>Предоставление муниципальных гарантий</t>
  </si>
  <si>
    <t>7000721104</t>
  </si>
  <si>
    <t>7000851180</t>
  </si>
  <si>
    <t>1800249100</t>
  </si>
  <si>
    <t>7000953910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</si>
  <si>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</si>
  <si>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</si>
  <si>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</si>
  <si>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</si>
  <si>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</si>
  <si>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</si>
  <si>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</si>
  <si>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</si>
  <si>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</si>
  <si>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</si>
  <si>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0700400000</t>
  </si>
  <si>
    <t>0700428300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</si>
  <si>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</si>
  <si>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</si>
  <si>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</si>
  <si>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</si>
  <si>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</si>
  <si>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</si>
  <si>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</si>
  <si>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</si>
  <si>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840</t>
  </si>
  <si>
    <t>Исполнение муниципальных гарантий</t>
  </si>
  <si>
    <t>1301123710</t>
  </si>
  <si>
    <t>1301223730</t>
  </si>
  <si>
    <t>1301323750</t>
  </si>
  <si>
    <t>1301442700</t>
  </si>
  <si>
    <t>1500000000</t>
  </si>
  <si>
    <t>1400000000</t>
  </si>
  <si>
    <t xml:space="preserve">% исполнения к году </t>
  </si>
  <si>
    <t>850</t>
  </si>
  <si>
    <t>Уплата налогов, сборов и иных платежей</t>
  </si>
  <si>
    <t>Административный штраф за нарушение законодательства в области пожарной безопасности</t>
  </si>
  <si>
    <t>7001221106</t>
  </si>
  <si>
    <t>7001321107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</si>
  <si>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</si>
  <si>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</si>
  <si>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</si>
  <si>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7001421108</t>
  </si>
  <si>
    <t>Компенсация за использование личного транспорта в служебных целях</t>
  </si>
  <si>
    <t>Расходы на выплаты персоналу государственных (муниципальных) органов</t>
  </si>
  <si>
    <t>1600245110</t>
  </si>
  <si>
    <t>1600345120</t>
  </si>
  <si>
    <t>1600645310</t>
  </si>
  <si>
    <t>1600745320</t>
  </si>
  <si>
    <t xml:space="preserve">Иные закупки товаров, работ и услуг для обеспечения государственных (муниципальных) нужд
</t>
  </si>
  <si>
    <t>Сумма средств, предусмотринная на 2016 год  решением Думы о бюджете, в тыс. руб.</t>
  </si>
  <si>
    <t>Утвержденные бюджетные назначения с учетом уточнения на 2016 год, тыс. руб.</t>
  </si>
  <si>
    <t>Исполненно за 2016 год</t>
  </si>
  <si>
    <t>Административный штраф за нарушение санитарно-эпидемиологических требований к питьевой воде, питьевому водоснабжению</t>
  </si>
  <si>
    <t>7001521109</t>
  </si>
  <si>
    <t>Создание вокруг населенных пунктов противопожарных минерализированных защитных полос.</t>
  </si>
  <si>
    <t>0600422400</t>
  </si>
  <si>
    <t>Ремонт гидротехнического сооружения (плотины) в п.Хабарчиха</t>
  </si>
  <si>
    <t>0600522500</t>
  </si>
  <si>
    <t>0900620106</t>
  </si>
  <si>
    <t>Капитальный ремонт дорог общего пользования местного значения</t>
  </si>
  <si>
    <t>1300723800</t>
  </si>
  <si>
    <t>Энергообеспечение очистных сооружений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</si>
  <si>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</si>
  <si>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</si>
  <si>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</si>
  <si>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1500122200</t>
  </si>
  <si>
    <t>Разработка Генеральной схемы санитарной очистки территорий населённых пунктов Махнёвского муниципального образования</t>
  </si>
  <si>
    <t>1601025500</t>
  </si>
  <si>
    <t>Газоснабжение здания нового детского сада</t>
  </si>
  <si>
    <t>1700251440</t>
  </si>
  <si>
    <t>Комплектование книжных фондов библиотек муниципальных образований</t>
  </si>
  <si>
    <t>2000050180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</si>
  <si>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</si>
  <si>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20000R0180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</si>
  <si>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2016год</t>
  </si>
  <si>
    <t>Приложение № 3</t>
  </si>
  <si>
    <t>к Решению Думы</t>
  </si>
  <si>
    <t>Глава Махнёвского муниципального образования                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</si>
  <si>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</si>
  <si>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 xml:space="preserve"> от 06.07.2017    № 251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</si>
</sst>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9" fontId="13" fillId="0" borderId="4">
      <alignment horizontal="center" vertical="top" shrinkToFit="1"/>
    </xf>
    <xf numFmtId="164" fontId="1" fillId="0" borderId="0" applyFont="0" applyFill="0" applyBorder="0" applyAlignment="0" applyProtection="0"/>
    <xf numFmtId="0" fontId="18" fillId="5" borderId="0"/>
  </cellStyleXfs>
  <cellXfs count="93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4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66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4" fillId="0" borderId="4" xfId="1" applyNumberFormat="1" applyFont="1" applyAlignment="1" applyProtection="1">
      <alignment horizontal="center" vertical="center" shrinkToFit="1"/>
      <protection locked="0"/>
    </xf>
    <xf numFmtId="49" fontId="14" fillId="0" borderId="4" xfId="1" applyNumberFormat="1" applyFont="1" applyProtection="1">
      <alignment horizontal="center" vertical="top" shrinkToFit="1"/>
      <protection locked="0"/>
    </xf>
    <xf numFmtId="49" fontId="15" fillId="0" borderId="4" xfId="1" applyNumberFormat="1" applyFont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166" fontId="5" fillId="2" borderId="0" xfId="0" applyNumberFormat="1" applyFont="1" applyFill="1"/>
    <xf numFmtId="0" fontId="5" fillId="0" borderId="0" xfId="0" applyFont="1" applyAlignme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/>
    <xf numFmtId="166" fontId="4" fillId="2" borderId="1" xfId="0" applyNumberFormat="1" applyFont="1" applyFill="1" applyBorder="1" applyAlignment="1"/>
    <xf numFmtId="166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 wrapText="1"/>
    </xf>
    <xf numFmtId="0" fontId="11" fillId="0" borderId="0" xfId="0" applyFont="1" applyAlignment="1"/>
    <xf numFmtId="0" fontId="12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 vertical="center" wrapText="1" shrinkToFit="1"/>
    </xf>
    <xf numFmtId="0" fontId="0" fillId="0" borderId="0" xfId="0" applyAlignment="1"/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4">
    <cellStyle name="xl31" xfId="1"/>
    <cellStyle name="Обычный" xfId="0" builtinId="0"/>
    <cellStyle name="Обычный_Прил 4.расх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2"/>
  <sheetViews>
    <sheetView tabSelected="1" zoomScaleNormal="100" workbookViewId="0">
      <selection activeCell="A4" sqref="A4:J4"/>
    </sheetView>
  </sheetViews>
  <sheetFormatPr defaultRowHeight="12.75"/>
  <cols>
    <col min="1" max="1" width="4.28515625" customWidth="1"/>
    <col min="2" max="2" width="6.140625" style="22" customWidth="1"/>
    <col min="3" max="3" width="12.28515625" style="22" customWidth="1"/>
    <col min="4" max="4" width="4.28515625" style="22" customWidth="1"/>
    <col min="5" max="5" width="51.7109375" style="45" customWidth="1"/>
    <col min="6" max="6" width="12.5703125" style="15" customWidth="1"/>
    <col min="7" max="7" width="11.28515625" style="17" hidden="1" customWidth="1"/>
    <col min="8" max="8" width="15.42578125" customWidth="1"/>
    <col min="9" max="9" width="13.85546875" customWidth="1"/>
    <col min="10" max="10" width="11.140625" customWidth="1"/>
  </cols>
  <sheetData>
    <row r="1" spans="1:10" ht="12.75" customHeight="1">
      <c r="A1" s="88" t="s">
        <v>353</v>
      </c>
      <c r="B1" s="89"/>
      <c r="C1" s="89"/>
      <c r="D1" s="89"/>
      <c r="E1" s="89"/>
      <c r="F1" s="89"/>
      <c r="G1" s="89"/>
      <c r="H1" s="89"/>
      <c r="I1" s="89"/>
      <c r="J1" s="89"/>
    </row>
    <row r="2" spans="1:10">
      <c r="A2" s="90" t="s">
        <v>354</v>
      </c>
      <c r="B2" s="89"/>
      <c r="C2" s="89"/>
      <c r="D2" s="89"/>
      <c r="E2" s="89"/>
      <c r="F2" s="89"/>
      <c r="G2" s="89"/>
      <c r="H2" s="89"/>
      <c r="I2" s="89"/>
      <c r="J2" s="89"/>
    </row>
    <row r="3" spans="1:10">
      <c r="A3" s="90" t="s">
        <v>54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>
      <c r="A4" s="91" t="s">
        <v>357</v>
      </c>
      <c r="B4" s="89"/>
      <c r="C4" s="89"/>
      <c r="D4" s="89"/>
      <c r="E4" s="89"/>
      <c r="F4" s="89"/>
      <c r="G4" s="89"/>
      <c r="H4" s="89"/>
      <c r="I4" s="89"/>
      <c r="J4" s="89"/>
    </row>
    <row r="5" spans="1:10">
      <c r="A5" s="11"/>
      <c r="B5" s="21"/>
      <c r="C5" s="23"/>
      <c r="D5" s="23"/>
      <c r="E5" s="41"/>
      <c r="F5" s="14"/>
    </row>
    <row r="6" spans="1:10" ht="39.75" customHeight="1">
      <c r="A6" s="86" t="s">
        <v>352</v>
      </c>
      <c r="B6" s="86"/>
      <c r="C6" s="86"/>
      <c r="D6" s="86"/>
      <c r="E6" s="86"/>
      <c r="F6" s="86"/>
      <c r="G6" s="87"/>
      <c r="H6" s="87"/>
      <c r="I6" s="87"/>
      <c r="J6" s="87"/>
    </row>
    <row r="7" spans="1:10">
      <c r="A7" s="55"/>
      <c r="B7" s="23"/>
      <c r="C7" s="23"/>
      <c r="D7" s="23"/>
      <c r="E7" s="41"/>
      <c r="F7" s="56"/>
      <c r="G7" s="57"/>
      <c r="H7" s="58"/>
      <c r="I7" s="58"/>
      <c r="J7" s="58"/>
    </row>
    <row r="8" spans="1:10" ht="89.25" customHeight="1">
      <c r="A8" s="5" t="s">
        <v>0</v>
      </c>
      <c r="B8" s="5" t="s">
        <v>2</v>
      </c>
      <c r="C8" s="5" t="s">
        <v>3</v>
      </c>
      <c r="D8" s="5" t="s">
        <v>4</v>
      </c>
      <c r="E8" s="29" t="s">
        <v>1</v>
      </c>
      <c r="F8" s="54" t="s">
        <v>327</v>
      </c>
      <c r="G8" s="6" t="s">
        <v>40</v>
      </c>
      <c r="H8" s="49" t="s">
        <v>328</v>
      </c>
      <c r="I8" s="49" t="s">
        <v>329</v>
      </c>
      <c r="J8" s="49" t="s">
        <v>310</v>
      </c>
    </row>
    <row r="9" spans="1:10" ht="15.75" customHeight="1">
      <c r="A9" s="59">
        <v>1</v>
      </c>
      <c r="B9" s="1">
        <v>100</v>
      </c>
      <c r="C9" s="2"/>
      <c r="D9" s="2"/>
      <c r="E9" s="33" t="s">
        <v>5</v>
      </c>
      <c r="F9" s="60">
        <f>SUM(F10+F14+F20+F27+F39+F43)</f>
        <v>37674.400000000001</v>
      </c>
      <c r="G9" s="60" t="e">
        <f>G10+G14+G20+G27+G39+G43+#REF!</f>
        <v>#REF!</v>
      </c>
      <c r="H9" s="60">
        <f>SUM(H10+H14+H20+H27+H39+H43)</f>
        <v>40437.199000000008</v>
      </c>
      <c r="I9" s="60">
        <f>SUM(I10+I14+I20+I27+I39+I43)</f>
        <v>39541.186999999998</v>
      </c>
      <c r="J9" s="61">
        <f>I9/H9*100</f>
        <v>97.784188761442138</v>
      </c>
    </row>
    <row r="10" spans="1:10" ht="25.5" customHeight="1">
      <c r="A10" s="59">
        <v>2</v>
      </c>
      <c r="B10" s="1">
        <v>102</v>
      </c>
      <c r="C10" s="2"/>
      <c r="D10" s="2"/>
      <c r="E10" s="29" t="s">
        <v>56</v>
      </c>
      <c r="F10" s="60">
        <f t="shared" ref="F10:I12" si="0">F11</f>
        <v>1177</v>
      </c>
      <c r="G10" s="60">
        <f t="shared" si="0"/>
        <v>1452</v>
      </c>
      <c r="H10" s="60">
        <f t="shared" si="0"/>
        <v>1177</v>
      </c>
      <c r="I10" s="60">
        <f t="shared" si="0"/>
        <v>1131.9169999999999</v>
      </c>
      <c r="J10" s="61">
        <f t="shared" ref="J10:J87" si="1">I10/H10*100</f>
        <v>96.169668649107905</v>
      </c>
    </row>
    <row r="11" spans="1:10" ht="12.75" customHeight="1">
      <c r="A11" s="59">
        <v>3</v>
      </c>
      <c r="B11" s="1">
        <v>102</v>
      </c>
      <c r="C11" s="2" t="s">
        <v>157</v>
      </c>
      <c r="D11" s="2"/>
      <c r="E11" s="29" t="s">
        <v>60</v>
      </c>
      <c r="F11" s="60">
        <f t="shared" si="0"/>
        <v>1177</v>
      </c>
      <c r="G11" s="60">
        <f t="shared" si="0"/>
        <v>1452</v>
      </c>
      <c r="H11" s="60">
        <f t="shared" si="0"/>
        <v>1177</v>
      </c>
      <c r="I11" s="60">
        <f t="shared" si="0"/>
        <v>1131.9169999999999</v>
      </c>
      <c r="J11" s="61">
        <f t="shared" si="1"/>
        <v>96.169668649107905</v>
      </c>
    </row>
    <row r="12" spans="1:10" ht="12.75" customHeight="1">
      <c r="A12" s="59">
        <v>4</v>
      </c>
      <c r="B12" s="1">
        <v>102</v>
      </c>
      <c r="C12" s="2" t="s">
        <v>155</v>
      </c>
      <c r="D12" s="2"/>
      <c r="E12" s="29" t="s">
        <v>32</v>
      </c>
      <c r="F12" s="60">
        <f t="shared" si="0"/>
        <v>1177</v>
      </c>
      <c r="G12" s="60">
        <f t="shared" si="0"/>
        <v>1452</v>
      </c>
      <c r="H12" s="60">
        <f t="shared" si="0"/>
        <v>1177</v>
      </c>
      <c r="I12" s="60">
        <f t="shared" si="0"/>
        <v>1131.9169999999999</v>
      </c>
      <c r="J12" s="61">
        <f t="shared" si="1"/>
        <v>96.169668649107905</v>
      </c>
    </row>
    <row r="13" spans="1:10" ht="27" customHeight="1">
      <c r="A13" s="59">
        <v>5</v>
      </c>
      <c r="B13" s="3">
        <v>102</v>
      </c>
      <c r="C13" s="4" t="s">
        <v>155</v>
      </c>
      <c r="D13" s="4" t="s">
        <v>49</v>
      </c>
      <c r="E13" s="32" t="s">
        <v>321</v>
      </c>
      <c r="F13" s="62">
        <v>1177</v>
      </c>
      <c r="G13" s="62">
        <v>1452</v>
      </c>
      <c r="H13" s="63">
        <v>1177</v>
      </c>
      <c r="I13" s="63">
        <v>1131.9169999999999</v>
      </c>
      <c r="J13" s="64">
        <f t="shared" si="1"/>
        <v>96.169668649107905</v>
      </c>
    </row>
    <row r="14" spans="1:10" ht="38.25" customHeight="1">
      <c r="A14" s="59">
        <v>6</v>
      </c>
      <c r="B14" s="1">
        <v>103</v>
      </c>
      <c r="C14" s="2"/>
      <c r="D14" s="2"/>
      <c r="E14" s="29" t="s">
        <v>29</v>
      </c>
      <c r="F14" s="60">
        <f>SUM(F16+F18)</f>
        <v>1560</v>
      </c>
      <c r="G14" s="60">
        <f t="shared" ref="F14:H16" si="2">G15</f>
        <v>1517</v>
      </c>
      <c r="H14" s="60">
        <f>H15</f>
        <v>1455.905</v>
      </c>
      <c r="I14" s="60">
        <f>SUM(I15)</f>
        <v>1419.4569999999999</v>
      </c>
      <c r="J14" s="61">
        <f t="shared" si="1"/>
        <v>97.496539952812839</v>
      </c>
    </row>
    <row r="15" spans="1:10" ht="12.75" customHeight="1">
      <c r="A15" s="59">
        <v>7</v>
      </c>
      <c r="B15" s="7">
        <v>103</v>
      </c>
      <c r="C15" s="18" t="s">
        <v>157</v>
      </c>
      <c r="D15" s="8"/>
      <c r="E15" s="29" t="s">
        <v>60</v>
      </c>
      <c r="F15" s="60">
        <f>SUM(F16+F18)</f>
        <v>1560</v>
      </c>
      <c r="G15" s="60">
        <f t="shared" si="2"/>
        <v>1517</v>
      </c>
      <c r="H15" s="60">
        <f>SUM(H16+H18)</f>
        <v>1455.905</v>
      </c>
      <c r="I15" s="60">
        <f>SUM(I16+I18)</f>
        <v>1419.4569999999999</v>
      </c>
      <c r="J15" s="61">
        <f t="shared" si="1"/>
        <v>97.496539952812839</v>
      </c>
    </row>
    <row r="16" spans="1:10" ht="24.75" customHeight="1">
      <c r="A16" s="59">
        <v>8</v>
      </c>
      <c r="B16" s="7">
        <v>103</v>
      </c>
      <c r="C16" s="18" t="s">
        <v>154</v>
      </c>
      <c r="D16" s="8"/>
      <c r="E16" s="29" t="s">
        <v>153</v>
      </c>
      <c r="F16" s="60">
        <f t="shared" si="2"/>
        <v>616</v>
      </c>
      <c r="G16" s="60">
        <f t="shared" si="2"/>
        <v>1517</v>
      </c>
      <c r="H16" s="60">
        <f t="shared" si="2"/>
        <v>709.03</v>
      </c>
      <c r="I16" s="60">
        <f>SUM(I17)</f>
        <v>708.95899999999995</v>
      </c>
      <c r="J16" s="61">
        <f t="shared" si="1"/>
        <v>99.989986319337689</v>
      </c>
    </row>
    <row r="17" spans="1:10" ht="30" customHeight="1">
      <c r="A17" s="59">
        <v>9</v>
      </c>
      <c r="B17" s="9">
        <v>103</v>
      </c>
      <c r="C17" s="19" t="s">
        <v>154</v>
      </c>
      <c r="D17" s="4" t="s">
        <v>49</v>
      </c>
      <c r="E17" s="32" t="s">
        <v>321</v>
      </c>
      <c r="F17" s="62">
        <v>616</v>
      </c>
      <c r="G17" s="62">
        <v>1517</v>
      </c>
      <c r="H17" s="63">
        <v>709.03</v>
      </c>
      <c r="I17" s="63">
        <v>708.95899999999995</v>
      </c>
      <c r="J17" s="64">
        <f t="shared" si="1"/>
        <v>99.989986319337689</v>
      </c>
    </row>
    <row r="18" spans="1:10" ht="28.5" customHeight="1">
      <c r="A18" s="59">
        <v>10</v>
      </c>
      <c r="B18" s="9">
        <v>103</v>
      </c>
      <c r="C18" s="18" t="s">
        <v>156</v>
      </c>
      <c r="D18" s="4"/>
      <c r="E18" s="29" t="s">
        <v>61</v>
      </c>
      <c r="F18" s="60">
        <f>SUM(F19)</f>
        <v>944</v>
      </c>
      <c r="G18" s="62"/>
      <c r="H18" s="60">
        <f>H19</f>
        <v>746.875</v>
      </c>
      <c r="I18" s="60">
        <f>I19</f>
        <v>710.49800000000005</v>
      </c>
      <c r="J18" s="61">
        <f t="shared" si="1"/>
        <v>95.129439330543946</v>
      </c>
    </row>
    <row r="19" spans="1:10" ht="27" customHeight="1">
      <c r="A19" s="59">
        <v>11</v>
      </c>
      <c r="B19" s="9">
        <v>103</v>
      </c>
      <c r="C19" s="19" t="s">
        <v>156</v>
      </c>
      <c r="D19" s="4" t="s">
        <v>49</v>
      </c>
      <c r="E19" s="32" t="s">
        <v>321</v>
      </c>
      <c r="F19" s="62">
        <v>944</v>
      </c>
      <c r="G19" s="62"/>
      <c r="H19" s="62">
        <v>746.875</v>
      </c>
      <c r="I19" s="62">
        <v>710.49800000000005</v>
      </c>
      <c r="J19" s="64">
        <f t="shared" si="1"/>
        <v>95.129439330543946</v>
      </c>
    </row>
    <row r="20" spans="1:10" ht="38.25" customHeight="1">
      <c r="A20" s="59">
        <v>12</v>
      </c>
      <c r="B20" s="1">
        <v>104</v>
      </c>
      <c r="C20" s="2"/>
      <c r="D20" s="2"/>
      <c r="E20" s="29" t="s">
        <v>35</v>
      </c>
      <c r="F20" s="60">
        <f>F21</f>
        <v>13016.3</v>
      </c>
      <c r="G20" s="60" t="e">
        <f>G21</f>
        <v>#REF!</v>
      </c>
      <c r="H20" s="60">
        <f>SUM(H21)</f>
        <v>13017.2</v>
      </c>
      <c r="I20" s="60">
        <f>SUM(I21)</f>
        <v>12915.45</v>
      </c>
      <c r="J20" s="61">
        <f t="shared" si="1"/>
        <v>99.218341886119902</v>
      </c>
    </row>
    <row r="21" spans="1:10" ht="12.75" customHeight="1">
      <c r="A21" s="59">
        <v>13</v>
      </c>
      <c r="B21" s="1">
        <v>104</v>
      </c>
      <c r="C21" s="2" t="s">
        <v>157</v>
      </c>
      <c r="D21" s="2"/>
      <c r="E21" s="29" t="s">
        <v>60</v>
      </c>
      <c r="F21" s="60">
        <f>SUM(F22+F24)</f>
        <v>13016.3</v>
      </c>
      <c r="G21" s="60" t="e">
        <f>G22+G25+#REF!+#REF!</f>
        <v>#REF!</v>
      </c>
      <c r="H21" s="65">
        <f>SUM(H22+H24)</f>
        <v>13017.2</v>
      </c>
      <c r="I21" s="65">
        <f>SUM(I22+I24)</f>
        <v>12915.45</v>
      </c>
      <c r="J21" s="61">
        <f t="shared" si="1"/>
        <v>99.218341886119902</v>
      </c>
    </row>
    <row r="22" spans="1:10" ht="25.5" customHeight="1">
      <c r="A22" s="59">
        <v>14</v>
      </c>
      <c r="B22" s="1">
        <v>104</v>
      </c>
      <c r="C22" s="2" t="s">
        <v>156</v>
      </c>
      <c r="D22" s="2"/>
      <c r="E22" s="29" t="s">
        <v>61</v>
      </c>
      <c r="F22" s="60">
        <f>F23</f>
        <v>10737</v>
      </c>
      <c r="G22" s="60">
        <f>G23</f>
        <v>14238</v>
      </c>
      <c r="H22" s="60">
        <f>H23</f>
        <v>10063.973</v>
      </c>
      <c r="I22" s="60">
        <f>I23</f>
        <v>9994.6080000000002</v>
      </c>
      <c r="J22" s="61">
        <f t="shared" si="1"/>
        <v>99.310759279660232</v>
      </c>
    </row>
    <row r="23" spans="1:10" ht="29.25" customHeight="1">
      <c r="A23" s="59">
        <v>15</v>
      </c>
      <c r="B23" s="3">
        <v>104</v>
      </c>
      <c r="C23" s="4" t="s">
        <v>156</v>
      </c>
      <c r="D23" s="4" t="s">
        <v>49</v>
      </c>
      <c r="E23" s="32" t="s">
        <v>321</v>
      </c>
      <c r="F23" s="62">
        <v>10737</v>
      </c>
      <c r="G23" s="62">
        <v>14238</v>
      </c>
      <c r="H23" s="62">
        <v>10063.973</v>
      </c>
      <c r="I23" s="62">
        <v>9994.6080000000002</v>
      </c>
      <c r="J23" s="64">
        <f t="shared" si="1"/>
        <v>99.310759279660232</v>
      </c>
    </row>
    <row r="24" spans="1:10" ht="15.75" customHeight="1">
      <c r="A24" s="59">
        <v>16</v>
      </c>
      <c r="B24" s="1">
        <v>104</v>
      </c>
      <c r="C24" s="2" t="s">
        <v>157</v>
      </c>
      <c r="D24" s="4"/>
      <c r="E24" s="29" t="s">
        <v>60</v>
      </c>
      <c r="F24" s="60">
        <f>SUM(F25)</f>
        <v>2279.3000000000002</v>
      </c>
      <c r="G24" s="62"/>
      <c r="H24" s="65">
        <f>SUM(H25)</f>
        <v>2953.2269999999999</v>
      </c>
      <c r="I24" s="65">
        <f>SUM(I25)</f>
        <v>2920.8420000000001</v>
      </c>
      <c r="J24" s="61">
        <f t="shared" si="1"/>
        <v>98.903402955478882</v>
      </c>
    </row>
    <row r="25" spans="1:10" ht="27.75" customHeight="1">
      <c r="A25" s="59">
        <v>17</v>
      </c>
      <c r="B25" s="1">
        <v>104</v>
      </c>
      <c r="C25" s="2" t="s">
        <v>158</v>
      </c>
      <c r="D25" s="2"/>
      <c r="E25" s="29" t="s">
        <v>64</v>
      </c>
      <c r="F25" s="60">
        <f>SUM(F26)</f>
        <v>2279.3000000000002</v>
      </c>
      <c r="G25" s="60">
        <f>G26</f>
        <v>9260</v>
      </c>
      <c r="H25" s="60">
        <f>SUM(H26)</f>
        <v>2953.2269999999999</v>
      </c>
      <c r="I25" s="60">
        <f>I26</f>
        <v>2920.8420000000001</v>
      </c>
      <c r="J25" s="61">
        <f t="shared" si="1"/>
        <v>98.903402955478882</v>
      </c>
    </row>
    <row r="26" spans="1:10" ht="24.75" customHeight="1">
      <c r="A26" s="59">
        <v>18</v>
      </c>
      <c r="B26" s="3">
        <v>104</v>
      </c>
      <c r="C26" s="4" t="s">
        <v>158</v>
      </c>
      <c r="D26" s="4" t="s">
        <v>49</v>
      </c>
      <c r="E26" s="32" t="s">
        <v>321</v>
      </c>
      <c r="F26" s="62">
        <v>2279.3000000000002</v>
      </c>
      <c r="G26" s="62">
        <v>9260</v>
      </c>
      <c r="H26" s="62">
        <v>2953.2269999999999</v>
      </c>
      <c r="I26" s="62">
        <v>2920.8420000000001</v>
      </c>
      <c r="J26" s="64">
        <f t="shared" si="1"/>
        <v>98.903402955478882</v>
      </c>
    </row>
    <row r="27" spans="1:10" ht="39" customHeight="1">
      <c r="A27" s="59">
        <v>19</v>
      </c>
      <c r="B27" s="1">
        <v>106</v>
      </c>
      <c r="C27" s="2"/>
      <c r="D27" s="2"/>
      <c r="E27" s="29" t="s">
        <v>33</v>
      </c>
      <c r="F27" s="60">
        <f>SUM(F28+F33)</f>
        <v>3948.2</v>
      </c>
      <c r="G27" s="60" t="e">
        <f>G28+#REF!</f>
        <v>#REF!</v>
      </c>
      <c r="H27" s="65">
        <f>SUM(H28+H33)</f>
        <v>3234.3119999999999</v>
      </c>
      <c r="I27" s="65">
        <f>SUM(I28+I33)</f>
        <v>3194.893</v>
      </c>
      <c r="J27" s="61">
        <f t="shared" si="1"/>
        <v>98.781224569552975</v>
      </c>
    </row>
    <row r="28" spans="1:10" ht="39.75" customHeight="1">
      <c r="A28" s="59">
        <v>20</v>
      </c>
      <c r="B28" s="1">
        <v>106</v>
      </c>
      <c r="C28" s="2" t="s">
        <v>296</v>
      </c>
      <c r="D28" s="2"/>
      <c r="E28" s="35" t="s">
        <v>159</v>
      </c>
      <c r="F28" s="60">
        <f>F29</f>
        <v>3082</v>
      </c>
      <c r="G28" s="60" t="e">
        <f>G30+G34</f>
        <v>#REF!</v>
      </c>
      <c r="H28" s="60">
        <f>SUM(H29)</f>
        <v>2266.5120000000002</v>
      </c>
      <c r="I28" s="60">
        <f>SUM(I29)</f>
        <v>2235.1509999999998</v>
      </c>
      <c r="J28" s="61">
        <f t="shared" si="1"/>
        <v>98.616332055599074</v>
      </c>
    </row>
    <row r="29" spans="1:10" ht="39.75" customHeight="1">
      <c r="A29" s="59">
        <v>21</v>
      </c>
      <c r="B29" s="1">
        <v>106</v>
      </c>
      <c r="C29" s="2" t="s">
        <v>161</v>
      </c>
      <c r="D29" s="2"/>
      <c r="E29" s="42" t="s">
        <v>134</v>
      </c>
      <c r="F29" s="60">
        <f>SUM(F30)</f>
        <v>3082</v>
      </c>
      <c r="G29" s="60"/>
      <c r="H29" s="60">
        <f>H30</f>
        <v>2266.5120000000002</v>
      </c>
      <c r="I29" s="60">
        <f>I30</f>
        <v>2235.1509999999998</v>
      </c>
      <c r="J29" s="61">
        <f t="shared" si="1"/>
        <v>98.616332055599074</v>
      </c>
    </row>
    <row r="30" spans="1:10" ht="27" customHeight="1">
      <c r="A30" s="59">
        <v>22</v>
      </c>
      <c r="B30" s="1">
        <v>106</v>
      </c>
      <c r="C30" s="2" t="s">
        <v>160</v>
      </c>
      <c r="D30" s="2"/>
      <c r="E30" s="29" t="s">
        <v>62</v>
      </c>
      <c r="F30" s="60">
        <f>F31+F32</f>
        <v>3082</v>
      </c>
      <c r="G30" s="60" t="e">
        <f>G31+#REF!</f>
        <v>#REF!</v>
      </c>
      <c r="H30" s="60">
        <f>SUM(H31:H32)</f>
        <v>2266.5120000000002</v>
      </c>
      <c r="I30" s="60">
        <f>SUM(I31:I32)</f>
        <v>2235.1509999999998</v>
      </c>
      <c r="J30" s="61">
        <f t="shared" si="1"/>
        <v>98.616332055599074</v>
      </c>
    </row>
    <row r="31" spans="1:10" ht="30" customHeight="1">
      <c r="A31" s="59">
        <v>23</v>
      </c>
      <c r="B31" s="3">
        <v>106</v>
      </c>
      <c r="C31" s="4" t="s">
        <v>160</v>
      </c>
      <c r="D31" s="4" t="s">
        <v>49</v>
      </c>
      <c r="E31" s="32" t="s">
        <v>321</v>
      </c>
      <c r="F31" s="62">
        <v>2331.5</v>
      </c>
      <c r="G31" s="62">
        <v>809</v>
      </c>
      <c r="H31" s="62">
        <v>1986.5</v>
      </c>
      <c r="I31" s="62">
        <v>1955.1389999999999</v>
      </c>
      <c r="J31" s="64">
        <f t="shared" si="1"/>
        <v>98.421293732695688</v>
      </c>
    </row>
    <row r="32" spans="1:10" ht="27.75" customHeight="1">
      <c r="A32" s="59">
        <v>24</v>
      </c>
      <c r="B32" s="3">
        <v>106</v>
      </c>
      <c r="C32" s="4" t="s">
        <v>160</v>
      </c>
      <c r="D32" s="4" t="s">
        <v>63</v>
      </c>
      <c r="E32" s="43" t="s">
        <v>326</v>
      </c>
      <c r="F32" s="62">
        <v>750.5</v>
      </c>
      <c r="G32" s="62"/>
      <c r="H32" s="63">
        <v>280.012</v>
      </c>
      <c r="I32" s="63">
        <v>280.012</v>
      </c>
      <c r="J32" s="64">
        <f t="shared" si="1"/>
        <v>100</v>
      </c>
    </row>
    <row r="33" spans="1:10" s="13" customFormat="1" ht="16.5" customHeight="1">
      <c r="A33" s="59">
        <v>25</v>
      </c>
      <c r="B33" s="1">
        <v>106</v>
      </c>
      <c r="C33" s="2" t="s">
        <v>157</v>
      </c>
      <c r="D33" s="2"/>
      <c r="E33" s="29" t="s">
        <v>60</v>
      </c>
      <c r="F33" s="60">
        <f>SUM(F34+F37)</f>
        <v>866.2</v>
      </c>
      <c r="G33" s="60"/>
      <c r="H33" s="65">
        <f>SUM(H34+H37)</f>
        <v>967.8</v>
      </c>
      <c r="I33" s="65">
        <f>SUM(I34+I37)</f>
        <v>959.74199999999996</v>
      </c>
      <c r="J33" s="61">
        <f t="shared" si="1"/>
        <v>99.167389956602605</v>
      </c>
    </row>
    <row r="34" spans="1:10" ht="25.5" customHeight="1">
      <c r="A34" s="59">
        <v>26</v>
      </c>
      <c r="B34" s="1">
        <v>106</v>
      </c>
      <c r="C34" s="2" t="s">
        <v>156</v>
      </c>
      <c r="D34" s="2"/>
      <c r="E34" s="29" t="s">
        <v>61</v>
      </c>
      <c r="F34" s="60">
        <f>F35+F36</f>
        <v>356.2</v>
      </c>
      <c r="G34" s="60">
        <f>G35</f>
        <v>847</v>
      </c>
      <c r="H34" s="60">
        <f>SUM(H35:H36)</f>
        <v>382.9</v>
      </c>
      <c r="I34" s="60">
        <f>SUM(I35:I36)</f>
        <v>377.40600000000001</v>
      </c>
      <c r="J34" s="61">
        <f t="shared" si="1"/>
        <v>98.565160616348919</v>
      </c>
    </row>
    <row r="35" spans="1:10" ht="12.75" customHeight="1">
      <c r="A35" s="59">
        <v>27</v>
      </c>
      <c r="B35" s="3">
        <v>106</v>
      </c>
      <c r="C35" s="4" t="s">
        <v>156</v>
      </c>
      <c r="D35" s="4" t="s">
        <v>49</v>
      </c>
      <c r="E35" s="32" t="s">
        <v>321</v>
      </c>
      <c r="F35" s="62">
        <v>353.2</v>
      </c>
      <c r="G35" s="62">
        <v>847</v>
      </c>
      <c r="H35" s="62">
        <v>379.9</v>
      </c>
      <c r="I35" s="62">
        <v>374.40600000000001</v>
      </c>
      <c r="J35" s="64">
        <f t="shared" si="1"/>
        <v>98.553829955251388</v>
      </c>
    </row>
    <row r="36" spans="1:10" s="13" customFormat="1" ht="27.75" customHeight="1">
      <c r="A36" s="59">
        <v>28</v>
      </c>
      <c r="B36" s="3">
        <v>106</v>
      </c>
      <c r="C36" s="4" t="s">
        <v>156</v>
      </c>
      <c r="D36" s="4" t="s">
        <v>63</v>
      </c>
      <c r="E36" s="43" t="s">
        <v>326</v>
      </c>
      <c r="F36" s="62">
        <f>3</f>
        <v>3</v>
      </c>
      <c r="G36" s="60"/>
      <c r="H36" s="63">
        <v>3</v>
      </c>
      <c r="I36" s="63">
        <v>3</v>
      </c>
      <c r="J36" s="64">
        <f t="shared" si="1"/>
        <v>100</v>
      </c>
    </row>
    <row r="37" spans="1:10" ht="29.25" customHeight="1">
      <c r="A37" s="59">
        <v>29</v>
      </c>
      <c r="B37" s="1">
        <v>106</v>
      </c>
      <c r="C37" s="2" t="s">
        <v>162</v>
      </c>
      <c r="D37" s="2"/>
      <c r="E37" s="29" t="s">
        <v>30</v>
      </c>
      <c r="F37" s="60">
        <f>F38</f>
        <v>510</v>
      </c>
      <c r="G37" s="62"/>
      <c r="H37" s="60">
        <f>SUM(H38)</f>
        <v>584.9</v>
      </c>
      <c r="I37" s="60">
        <f>SUM(I38)</f>
        <v>582.33600000000001</v>
      </c>
      <c r="J37" s="61">
        <f t="shared" si="1"/>
        <v>99.561634467430338</v>
      </c>
    </row>
    <row r="38" spans="1:10" ht="29.25" customHeight="1">
      <c r="A38" s="59">
        <v>30</v>
      </c>
      <c r="B38" s="3">
        <v>106</v>
      </c>
      <c r="C38" s="4" t="s">
        <v>162</v>
      </c>
      <c r="D38" s="4" t="s">
        <v>49</v>
      </c>
      <c r="E38" s="32" t="s">
        <v>321</v>
      </c>
      <c r="F38" s="62">
        <v>510</v>
      </c>
      <c r="G38" s="62"/>
      <c r="H38" s="63">
        <v>584.9</v>
      </c>
      <c r="I38" s="63">
        <v>582.33600000000001</v>
      </c>
      <c r="J38" s="64">
        <f t="shared" si="1"/>
        <v>99.561634467430338</v>
      </c>
    </row>
    <row r="39" spans="1:10" ht="12.75" customHeight="1">
      <c r="A39" s="59">
        <v>31</v>
      </c>
      <c r="B39" s="1">
        <v>111</v>
      </c>
      <c r="C39" s="2"/>
      <c r="D39" s="2"/>
      <c r="E39" s="29" t="s">
        <v>7</v>
      </c>
      <c r="F39" s="76">
        <f t="shared" ref="F39:I41" si="3">F40</f>
        <v>400</v>
      </c>
      <c r="G39" s="76">
        <f t="shared" si="3"/>
        <v>250</v>
      </c>
      <c r="H39" s="77">
        <f>SUM(H40)</f>
        <v>400</v>
      </c>
      <c r="I39" s="77">
        <f>SUM(I40)</f>
        <v>99</v>
      </c>
      <c r="J39" s="78">
        <f t="shared" si="1"/>
        <v>24.75</v>
      </c>
    </row>
    <row r="40" spans="1:10" ht="12.75" customHeight="1">
      <c r="A40" s="59">
        <v>32</v>
      </c>
      <c r="B40" s="1">
        <v>111</v>
      </c>
      <c r="C40" s="2" t="s">
        <v>157</v>
      </c>
      <c r="D40" s="2"/>
      <c r="E40" s="29" t="s">
        <v>60</v>
      </c>
      <c r="F40" s="76">
        <f t="shared" si="3"/>
        <v>400</v>
      </c>
      <c r="G40" s="76">
        <f t="shared" si="3"/>
        <v>250</v>
      </c>
      <c r="H40" s="76">
        <f t="shared" si="3"/>
        <v>400</v>
      </c>
      <c r="I40" s="76">
        <f t="shared" si="3"/>
        <v>99</v>
      </c>
      <c r="J40" s="78">
        <f t="shared" si="1"/>
        <v>24.75</v>
      </c>
    </row>
    <row r="41" spans="1:10" ht="12.75" customHeight="1">
      <c r="A41" s="59">
        <v>33</v>
      </c>
      <c r="B41" s="1">
        <v>111</v>
      </c>
      <c r="C41" s="2" t="s">
        <v>176</v>
      </c>
      <c r="D41" s="2"/>
      <c r="E41" s="29" t="s">
        <v>8</v>
      </c>
      <c r="F41" s="76">
        <f t="shared" si="3"/>
        <v>400</v>
      </c>
      <c r="G41" s="76">
        <f t="shared" si="3"/>
        <v>250</v>
      </c>
      <c r="H41" s="76">
        <f t="shared" si="3"/>
        <v>400</v>
      </c>
      <c r="I41" s="76">
        <f>SUM(I42)</f>
        <v>99</v>
      </c>
      <c r="J41" s="78">
        <f t="shared" si="1"/>
        <v>24.75</v>
      </c>
    </row>
    <row r="42" spans="1:10" ht="12.75" customHeight="1">
      <c r="A42" s="59">
        <v>34</v>
      </c>
      <c r="B42" s="3">
        <v>111</v>
      </c>
      <c r="C42" s="4" t="s">
        <v>176</v>
      </c>
      <c r="D42" s="4" t="s">
        <v>50</v>
      </c>
      <c r="E42" s="32" t="s">
        <v>51</v>
      </c>
      <c r="F42" s="79">
        <v>400</v>
      </c>
      <c r="G42" s="79">
        <v>250</v>
      </c>
      <c r="H42" s="80">
        <v>400</v>
      </c>
      <c r="I42" s="80">
        <v>99</v>
      </c>
      <c r="J42" s="81">
        <f t="shared" si="1"/>
        <v>24.75</v>
      </c>
    </row>
    <row r="43" spans="1:10" ht="12.75" customHeight="1">
      <c r="A43" s="59">
        <v>35</v>
      </c>
      <c r="B43" s="1">
        <v>113</v>
      </c>
      <c r="C43" s="2"/>
      <c r="D43" s="2"/>
      <c r="E43" s="29" t="s">
        <v>27</v>
      </c>
      <c r="F43" s="60">
        <f>SUM(F44+F59+F68+F73)</f>
        <v>17572.900000000001</v>
      </c>
      <c r="G43" s="60" t="e">
        <f>#REF!+#REF!+#REF!+#REF!+#REF!+#REF!+#REF!+#REF!+#REF!+#REF!</f>
        <v>#REF!</v>
      </c>
      <c r="H43" s="60">
        <f>SUM(H44+H59+H68+H73)</f>
        <v>21152.782000000003</v>
      </c>
      <c r="I43" s="60">
        <f>SUM(I44+I59+I68+I73)</f>
        <v>20780.469999999998</v>
      </c>
      <c r="J43" s="61">
        <f>SUM(J44)</f>
        <v>99.042082332970153</v>
      </c>
    </row>
    <row r="44" spans="1:10" ht="38.25" customHeight="1">
      <c r="A44" s="59">
        <v>36</v>
      </c>
      <c r="B44" s="1">
        <v>113</v>
      </c>
      <c r="C44" s="2" t="s">
        <v>164</v>
      </c>
      <c r="D44" s="4"/>
      <c r="E44" s="29" t="s">
        <v>255</v>
      </c>
      <c r="F44" s="60">
        <f>SUM(F45+F49+F51+F57)</f>
        <v>13912.9</v>
      </c>
      <c r="G44" s="60"/>
      <c r="H44" s="60">
        <f>SUM(H45+H49+H51+H57)</f>
        <v>16578.338000000003</v>
      </c>
      <c r="I44" s="60">
        <f>SUM(I45+I49+I51+I57)</f>
        <v>16381.183999999999</v>
      </c>
      <c r="J44" s="61">
        <f>SUM(J45)</f>
        <v>99.042082332970153</v>
      </c>
    </row>
    <row r="45" spans="1:10" ht="30.75" customHeight="1">
      <c r="A45" s="59">
        <v>37</v>
      </c>
      <c r="B45" s="1">
        <v>113</v>
      </c>
      <c r="C45" s="2" t="s">
        <v>169</v>
      </c>
      <c r="D45" s="2"/>
      <c r="E45" s="31" t="s">
        <v>67</v>
      </c>
      <c r="F45" s="60">
        <f>SUM(F46:F47)</f>
        <v>13659.5</v>
      </c>
      <c r="G45" s="60"/>
      <c r="H45" s="60">
        <f>SUM(H46:H48)</f>
        <v>16413.206000000002</v>
      </c>
      <c r="I45" s="60">
        <f>SUM(I46:I48)</f>
        <v>16255.981</v>
      </c>
      <c r="J45" s="61">
        <f>I45/H45*100</f>
        <v>99.042082332970153</v>
      </c>
    </row>
    <row r="46" spans="1:10" s="12" customFormat="1" ht="28.5" customHeight="1">
      <c r="A46" s="59">
        <v>38</v>
      </c>
      <c r="B46" s="3">
        <v>113</v>
      </c>
      <c r="C46" s="4" t="s">
        <v>169</v>
      </c>
      <c r="D46" s="4" t="s">
        <v>43</v>
      </c>
      <c r="E46" s="30" t="s">
        <v>69</v>
      </c>
      <c r="F46" s="62">
        <v>9713</v>
      </c>
      <c r="G46" s="62"/>
      <c r="H46" s="63">
        <v>9950.3070000000007</v>
      </c>
      <c r="I46" s="63">
        <v>9815.7749999999996</v>
      </c>
      <c r="J46" s="64">
        <f>I46/H46*100</f>
        <v>98.647961314158437</v>
      </c>
    </row>
    <row r="47" spans="1:10" ht="27.75" customHeight="1">
      <c r="A47" s="59">
        <v>39</v>
      </c>
      <c r="B47" s="3">
        <v>113</v>
      </c>
      <c r="C47" s="4" t="s">
        <v>169</v>
      </c>
      <c r="D47" s="4" t="s">
        <v>63</v>
      </c>
      <c r="E47" s="30" t="s">
        <v>326</v>
      </c>
      <c r="F47" s="62">
        <v>3946.5</v>
      </c>
      <c r="G47" s="60"/>
      <c r="H47" s="62">
        <v>6422.8990000000003</v>
      </c>
      <c r="I47" s="62">
        <v>6416.3680000000004</v>
      </c>
      <c r="J47" s="64">
        <f t="shared" si="1"/>
        <v>99.898316943797496</v>
      </c>
    </row>
    <row r="48" spans="1:10" ht="18" customHeight="1">
      <c r="A48" s="59">
        <v>40</v>
      </c>
      <c r="B48" s="3">
        <v>113</v>
      </c>
      <c r="C48" s="4" t="s">
        <v>169</v>
      </c>
      <c r="D48" s="4" t="s">
        <v>311</v>
      </c>
      <c r="E48" s="30" t="s">
        <v>312</v>
      </c>
      <c r="F48" s="62">
        <v>0</v>
      </c>
      <c r="G48" s="60"/>
      <c r="H48" s="62">
        <v>40</v>
      </c>
      <c r="I48" s="62">
        <v>23.838000000000001</v>
      </c>
      <c r="J48" s="64">
        <f>I48/H48*100</f>
        <v>59.594999999999999</v>
      </c>
    </row>
    <row r="49" spans="1:10" ht="29.25" customHeight="1">
      <c r="A49" s="59">
        <v>41</v>
      </c>
      <c r="B49" s="1">
        <v>113</v>
      </c>
      <c r="C49" s="2" t="s">
        <v>170</v>
      </c>
      <c r="D49" s="2"/>
      <c r="E49" s="44" t="s">
        <v>70</v>
      </c>
      <c r="F49" s="60">
        <f>F50</f>
        <v>100</v>
      </c>
      <c r="G49" s="60"/>
      <c r="H49" s="60">
        <f>H50</f>
        <v>40</v>
      </c>
      <c r="I49" s="60">
        <f>I50</f>
        <v>26.92</v>
      </c>
      <c r="J49" s="61">
        <f t="shared" si="1"/>
        <v>67.300000000000011</v>
      </c>
    </row>
    <row r="50" spans="1:10" s="12" customFormat="1" ht="30" customHeight="1">
      <c r="A50" s="59">
        <v>42</v>
      </c>
      <c r="B50" s="3">
        <v>113</v>
      </c>
      <c r="C50" s="4" t="s">
        <v>170</v>
      </c>
      <c r="D50" s="4" t="s">
        <v>63</v>
      </c>
      <c r="E50" s="30" t="s">
        <v>326</v>
      </c>
      <c r="F50" s="62">
        <v>100</v>
      </c>
      <c r="G50" s="62"/>
      <c r="H50" s="62">
        <v>40</v>
      </c>
      <c r="I50" s="62">
        <v>26.92</v>
      </c>
      <c r="J50" s="64">
        <f t="shared" si="1"/>
        <v>67.300000000000011</v>
      </c>
    </row>
    <row r="51" spans="1:10" s="12" customFormat="1" ht="45.75" customHeight="1">
      <c r="A51" s="59">
        <v>43</v>
      </c>
      <c r="B51" s="1">
        <v>113</v>
      </c>
      <c r="C51" s="20" t="s">
        <v>164</v>
      </c>
      <c r="D51" s="4"/>
      <c r="E51" s="31" t="s">
        <v>71</v>
      </c>
      <c r="F51" s="60">
        <f>F52+F54</f>
        <v>98.4</v>
      </c>
      <c r="G51" s="62"/>
      <c r="H51" s="60">
        <f>SUM(H52+H54)</f>
        <v>98.4</v>
      </c>
      <c r="I51" s="60">
        <f>SUM(I52+I54)</f>
        <v>74.550999999999988</v>
      </c>
      <c r="J51" s="61">
        <f t="shared" si="1"/>
        <v>75.763211382113809</v>
      </c>
    </row>
    <row r="52" spans="1:10" s="12" customFormat="1" ht="30.75" customHeight="1">
      <c r="A52" s="59">
        <v>44</v>
      </c>
      <c r="B52" s="1">
        <v>113</v>
      </c>
      <c r="C52" s="2" t="s">
        <v>171</v>
      </c>
      <c r="D52" s="4"/>
      <c r="E52" s="31" t="s">
        <v>72</v>
      </c>
      <c r="F52" s="70">
        <f>F53</f>
        <v>0.1</v>
      </c>
      <c r="G52" s="60"/>
      <c r="H52" s="65">
        <f>SUM(H53)</f>
        <v>0.1</v>
      </c>
      <c r="I52" s="65">
        <f>SUM(I53)</f>
        <v>0.1</v>
      </c>
      <c r="J52" s="61">
        <f t="shared" si="1"/>
        <v>100</v>
      </c>
    </row>
    <row r="53" spans="1:10" s="12" customFormat="1" ht="30.75" customHeight="1">
      <c r="A53" s="59">
        <v>45</v>
      </c>
      <c r="B53" s="3">
        <v>113</v>
      </c>
      <c r="C53" s="4" t="s">
        <v>171</v>
      </c>
      <c r="D53" s="4" t="s">
        <v>63</v>
      </c>
      <c r="E53" s="30" t="s">
        <v>326</v>
      </c>
      <c r="F53" s="71">
        <v>0.1</v>
      </c>
      <c r="G53" s="62"/>
      <c r="H53" s="62">
        <v>0.1</v>
      </c>
      <c r="I53" s="62">
        <v>0.1</v>
      </c>
      <c r="J53" s="64">
        <f t="shared" si="1"/>
        <v>100</v>
      </c>
    </row>
    <row r="54" spans="1:10" s="12" customFormat="1" ht="35.25" customHeight="1">
      <c r="A54" s="59">
        <v>46</v>
      </c>
      <c r="B54" s="1">
        <v>113</v>
      </c>
      <c r="C54" s="20" t="s">
        <v>172</v>
      </c>
      <c r="D54" s="4"/>
      <c r="E54" s="31" t="s">
        <v>73</v>
      </c>
      <c r="F54" s="70">
        <f>F55+F56</f>
        <v>98.300000000000011</v>
      </c>
      <c r="G54" s="62"/>
      <c r="H54" s="65">
        <f>SUM(H55:H56)</f>
        <v>98.300000000000011</v>
      </c>
      <c r="I54" s="65">
        <f>SUM(I55:I56)</f>
        <v>74.450999999999993</v>
      </c>
      <c r="J54" s="61">
        <f t="shared" si="1"/>
        <v>75.738555442522866</v>
      </c>
    </row>
    <row r="55" spans="1:10" s="12" customFormat="1" ht="16.5" customHeight="1">
      <c r="A55" s="59">
        <v>47</v>
      </c>
      <c r="B55" s="3">
        <v>113</v>
      </c>
      <c r="C55" s="4" t="s">
        <v>172</v>
      </c>
      <c r="D55" s="4" t="s">
        <v>49</v>
      </c>
      <c r="E55" s="32" t="s">
        <v>321</v>
      </c>
      <c r="F55" s="71">
        <v>43.6</v>
      </c>
      <c r="G55" s="62"/>
      <c r="H55" s="62">
        <v>43.6</v>
      </c>
      <c r="I55" s="62">
        <v>31.277000000000001</v>
      </c>
      <c r="J55" s="64">
        <f t="shared" si="1"/>
        <v>71.736238532110093</v>
      </c>
    </row>
    <row r="56" spans="1:10" s="12" customFormat="1" ht="26.25" customHeight="1">
      <c r="A56" s="59">
        <v>48</v>
      </c>
      <c r="B56" s="3">
        <v>113</v>
      </c>
      <c r="C56" s="4" t="s">
        <v>172</v>
      </c>
      <c r="D56" s="4" t="s">
        <v>63</v>
      </c>
      <c r="E56" s="30" t="s">
        <v>326</v>
      </c>
      <c r="F56" s="71">
        <v>54.7</v>
      </c>
      <c r="G56" s="62"/>
      <c r="H56" s="63">
        <v>54.7</v>
      </c>
      <c r="I56" s="63">
        <v>43.173999999999999</v>
      </c>
      <c r="J56" s="64">
        <f t="shared" si="1"/>
        <v>78.928702010968919</v>
      </c>
    </row>
    <row r="57" spans="1:10" s="12" customFormat="1" ht="27.75" customHeight="1">
      <c r="A57" s="59">
        <v>49</v>
      </c>
      <c r="B57" s="1">
        <v>113</v>
      </c>
      <c r="C57" s="2" t="s">
        <v>173</v>
      </c>
      <c r="D57" s="4"/>
      <c r="E57" s="31" t="s">
        <v>74</v>
      </c>
      <c r="F57" s="60">
        <f>F58</f>
        <v>55</v>
      </c>
      <c r="G57" s="62"/>
      <c r="H57" s="60">
        <f>SUM(H58)</f>
        <v>26.731999999999999</v>
      </c>
      <c r="I57" s="60">
        <f>SUM(I58)</f>
        <v>23.731999999999999</v>
      </c>
      <c r="J57" s="61">
        <f t="shared" si="1"/>
        <v>88.777495136914567</v>
      </c>
    </row>
    <row r="58" spans="1:10" s="13" customFormat="1" ht="29.25" customHeight="1">
      <c r="A58" s="59">
        <v>50</v>
      </c>
      <c r="B58" s="3">
        <v>113</v>
      </c>
      <c r="C58" s="4" t="s">
        <v>173</v>
      </c>
      <c r="D58" s="4" t="s">
        <v>63</v>
      </c>
      <c r="E58" s="30" t="s">
        <v>326</v>
      </c>
      <c r="F58" s="62">
        <v>55</v>
      </c>
      <c r="G58" s="62"/>
      <c r="H58" s="62">
        <v>26.731999999999999</v>
      </c>
      <c r="I58" s="62">
        <v>23.731999999999999</v>
      </c>
      <c r="J58" s="64">
        <f t="shared" si="1"/>
        <v>88.777495136914567</v>
      </c>
    </row>
    <row r="59" spans="1:10" s="12" customFormat="1" ht="37.5" customHeight="1">
      <c r="A59" s="59">
        <v>51</v>
      </c>
      <c r="B59" s="1">
        <v>113</v>
      </c>
      <c r="C59" s="2" t="s">
        <v>165</v>
      </c>
      <c r="D59" s="2"/>
      <c r="E59" s="31" t="s">
        <v>163</v>
      </c>
      <c r="F59" s="60">
        <f>SUM(F60+F62+F64+F66)</f>
        <v>450</v>
      </c>
      <c r="G59" s="60"/>
      <c r="H59" s="65">
        <f>SUM(H60+H62++H64+H66)</f>
        <v>330</v>
      </c>
      <c r="I59" s="65">
        <f>SUM(I60+I62+I64+I66)</f>
        <v>156.9</v>
      </c>
      <c r="J59" s="61">
        <f t="shared" si="1"/>
        <v>47.545454545454547</v>
      </c>
    </row>
    <row r="60" spans="1:10" s="12" customFormat="1" ht="37.5" customHeight="1">
      <c r="A60" s="59">
        <v>52</v>
      </c>
      <c r="B60" s="1">
        <v>113</v>
      </c>
      <c r="C60" s="2" t="s">
        <v>166</v>
      </c>
      <c r="D60" s="2"/>
      <c r="E60" s="31" t="s">
        <v>65</v>
      </c>
      <c r="F60" s="60">
        <f>F61</f>
        <v>170</v>
      </c>
      <c r="G60" s="60"/>
      <c r="H60" s="65">
        <f>SUM(H61)</f>
        <v>170</v>
      </c>
      <c r="I60" s="65">
        <f>SUM(I61)</f>
        <v>63.9</v>
      </c>
      <c r="J60" s="61">
        <f>I60/H60*100</f>
        <v>37.588235294117645</v>
      </c>
    </row>
    <row r="61" spans="1:10" s="12" customFormat="1" ht="30.75" customHeight="1">
      <c r="A61" s="59">
        <v>53</v>
      </c>
      <c r="B61" s="3">
        <v>113</v>
      </c>
      <c r="C61" s="4" t="s">
        <v>166</v>
      </c>
      <c r="D61" s="4" t="s">
        <v>63</v>
      </c>
      <c r="E61" s="30" t="s">
        <v>326</v>
      </c>
      <c r="F61" s="62">
        <v>170</v>
      </c>
      <c r="G61" s="62"/>
      <c r="H61" s="63">
        <v>170</v>
      </c>
      <c r="I61" s="63">
        <v>63.9</v>
      </c>
      <c r="J61" s="64">
        <f t="shared" si="1"/>
        <v>37.588235294117645</v>
      </c>
    </row>
    <row r="62" spans="1:10" s="12" customFormat="1" ht="24.75" customHeight="1">
      <c r="A62" s="59">
        <v>54</v>
      </c>
      <c r="B62" s="1">
        <v>113</v>
      </c>
      <c r="C62" s="2" t="s">
        <v>167</v>
      </c>
      <c r="D62" s="2"/>
      <c r="E62" s="31" t="s">
        <v>132</v>
      </c>
      <c r="F62" s="60">
        <f>F63</f>
        <v>180</v>
      </c>
      <c r="G62" s="62"/>
      <c r="H62" s="65">
        <f>SUM(H63)</f>
        <v>120</v>
      </c>
      <c r="I62" s="65">
        <f>SUM(I63)</f>
        <v>53</v>
      </c>
      <c r="J62" s="61">
        <f>SUM(J63)</f>
        <v>44.166666666666664</v>
      </c>
    </row>
    <row r="63" spans="1:10" s="12" customFormat="1" ht="31.5" customHeight="1">
      <c r="A63" s="59">
        <v>55</v>
      </c>
      <c r="B63" s="3">
        <v>113</v>
      </c>
      <c r="C63" s="4" t="s">
        <v>167</v>
      </c>
      <c r="D63" s="4" t="s">
        <v>63</v>
      </c>
      <c r="E63" s="30" t="s">
        <v>326</v>
      </c>
      <c r="F63" s="68">
        <v>180</v>
      </c>
      <c r="G63" s="62"/>
      <c r="H63" s="63">
        <v>120</v>
      </c>
      <c r="I63" s="63">
        <v>53</v>
      </c>
      <c r="J63" s="64">
        <f t="shared" si="1"/>
        <v>44.166666666666664</v>
      </c>
    </row>
    <row r="64" spans="1:10" s="12" customFormat="1" ht="42.75" customHeight="1">
      <c r="A64" s="59">
        <v>56</v>
      </c>
      <c r="B64" s="1">
        <v>113</v>
      </c>
      <c r="C64" s="2" t="s">
        <v>168</v>
      </c>
      <c r="D64" s="4"/>
      <c r="E64" s="29" t="s">
        <v>66</v>
      </c>
      <c r="F64" s="60">
        <f>F65</f>
        <v>60</v>
      </c>
      <c r="G64" s="62"/>
      <c r="H64" s="60">
        <f>H65</f>
        <v>0</v>
      </c>
      <c r="I64" s="60">
        <f>I65</f>
        <v>0</v>
      </c>
      <c r="J64" s="61">
        <v>0</v>
      </c>
    </row>
    <row r="65" spans="1:10" s="12" customFormat="1" ht="27" customHeight="1">
      <c r="A65" s="59">
        <v>57</v>
      </c>
      <c r="B65" s="3">
        <v>113</v>
      </c>
      <c r="C65" s="4" t="s">
        <v>168</v>
      </c>
      <c r="D65" s="4" t="s">
        <v>63</v>
      </c>
      <c r="E65" s="30" t="s">
        <v>326</v>
      </c>
      <c r="F65" s="62">
        <v>60</v>
      </c>
      <c r="G65" s="62"/>
      <c r="H65" s="63">
        <v>0</v>
      </c>
      <c r="I65" s="63">
        <v>0</v>
      </c>
      <c r="J65" s="64">
        <v>0</v>
      </c>
    </row>
    <row r="66" spans="1:10" s="12" customFormat="1" ht="16.5" customHeight="1">
      <c r="A66" s="59">
        <v>58</v>
      </c>
      <c r="B66" s="3">
        <v>113</v>
      </c>
      <c r="C66" s="2" t="s">
        <v>270</v>
      </c>
      <c r="D66" s="4"/>
      <c r="E66" s="31" t="s">
        <v>271</v>
      </c>
      <c r="F66" s="60">
        <f>SUM(F67)</f>
        <v>40</v>
      </c>
      <c r="G66" s="62"/>
      <c r="H66" s="60">
        <f>SUM(H67)</f>
        <v>40</v>
      </c>
      <c r="I66" s="60">
        <f>SUM(I67)</f>
        <v>40</v>
      </c>
      <c r="J66" s="61">
        <f t="shared" si="1"/>
        <v>100</v>
      </c>
    </row>
    <row r="67" spans="1:10" s="12" customFormat="1" ht="29.25" customHeight="1">
      <c r="A67" s="59">
        <v>59</v>
      </c>
      <c r="B67" s="3">
        <v>113</v>
      </c>
      <c r="C67" s="4" t="s">
        <v>270</v>
      </c>
      <c r="D67" s="4" t="s">
        <v>63</v>
      </c>
      <c r="E67" s="30" t="s">
        <v>326</v>
      </c>
      <c r="F67" s="62">
        <v>40</v>
      </c>
      <c r="G67" s="62"/>
      <c r="H67" s="71">
        <v>40</v>
      </c>
      <c r="I67" s="71">
        <v>40</v>
      </c>
      <c r="J67" s="64">
        <f t="shared" si="1"/>
        <v>100</v>
      </c>
    </row>
    <row r="68" spans="1:10" s="12" customFormat="1" ht="53.25" customHeight="1">
      <c r="A68" s="59">
        <v>60</v>
      </c>
      <c r="B68" s="1">
        <v>113</v>
      </c>
      <c r="C68" s="2" t="s">
        <v>174</v>
      </c>
      <c r="D68" s="2"/>
      <c r="E68" s="31" t="s">
        <v>356</v>
      </c>
      <c r="F68" s="60">
        <f>F69</f>
        <v>210</v>
      </c>
      <c r="G68" s="62"/>
      <c r="H68" s="70">
        <f>SUM(H69)</f>
        <v>150</v>
      </c>
      <c r="I68" s="70">
        <f>SUM(I69)</f>
        <v>150</v>
      </c>
      <c r="J68" s="61">
        <f t="shared" si="1"/>
        <v>100</v>
      </c>
    </row>
    <row r="69" spans="1:10" s="12" customFormat="1" ht="51.75" customHeight="1">
      <c r="A69" s="59">
        <v>61</v>
      </c>
      <c r="B69" s="1">
        <v>113</v>
      </c>
      <c r="C69" s="2" t="s">
        <v>175</v>
      </c>
      <c r="D69" s="2"/>
      <c r="E69" s="31" t="s">
        <v>68</v>
      </c>
      <c r="F69" s="60">
        <f>F70</f>
        <v>210</v>
      </c>
      <c r="G69" s="62"/>
      <c r="H69" s="70">
        <f>SUM(H70)</f>
        <v>150</v>
      </c>
      <c r="I69" s="70">
        <f>SUM(I70)</f>
        <v>150</v>
      </c>
      <c r="J69" s="61">
        <f t="shared" si="1"/>
        <v>100</v>
      </c>
    </row>
    <row r="70" spans="1:10" s="12" customFormat="1" ht="24.75" customHeight="1">
      <c r="A70" s="59">
        <v>62</v>
      </c>
      <c r="B70" s="1">
        <v>113</v>
      </c>
      <c r="C70" s="2" t="s">
        <v>175</v>
      </c>
      <c r="D70" s="2"/>
      <c r="E70" s="29" t="s">
        <v>135</v>
      </c>
      <c r="F70" s="60">
        <f>SUM(F71:F72)</f>
        <v>210</v>
      </c>
      <c r="G70" s="60"/>
      <c r="H70" s="65">
        <f>SUM(H71:H72)</f>
        <v>150</v>
      </c>
      <c r="I70" s="65">
        <f>SUM(I71:I72)</f>
        <v>150</v>
      </c>
      <c r="J70" s="61">
        <f t="shared" si="1"/>
        <v>100</v>
      </c>
    </row>
    <row r="71" spans="1:10" s="12" customFormat="1" ht="24.75" customHeight="1">
      <c r="A71" s="59">
        <v>63</v>
      </c>
      <c r="B71" s="3">
        <v>113</v>
      </c>
      <c r="C71" s="4" t="s">
        <v>175</v>
      </c>
      <c r="D71" s="4" t="s">
        <v>49</v>
      </c>
      <c r="E71" s="32" t="s">
        <v>321</v>
      </c>
      <c r="F71" s="62">
        <v>40</v>
      </c>
      <c r="G71" s="62"/>
      <c r="H71" s="63">
        <v>35</v>
      </c>
      <c r="I71" s="63">
        <v>35</v>
      </c>
      <c r="J71" s="64">
        <f>I71/H71*100</f>
        <v>100</v>
      </c>
    </row>
    <row r="72" spans="1:10" s="12" customFormat="1" ht="30" customHeight="1">
      <c r="A72" s="59">
        <v>64</v>
      </c>
      <c r="B72" s="3">
        <v>113</v>
      </c>
      <c r="C72" s="4" t="s">
        <v>175</v>
      </c>
      <c r="D72" s="4" t="s">
        <v>63</v>
      </c>
      <c r="E72" s="32" t="s">
        <v>326</v>
      </c>
      <c r="F72" s="62">
        <v>170</v>
      </c>
      <c r="G72" s="62"/>
      <c r="H72" s="63">
        <v>115</v>
      </c>
      <c r="I72" s="63">
        <v>115</v>
      </c>
      <c r="J72" s="64">
        <f t="shared" si="1"/>
        <v>100</v>
      </c>
    </row>
    <row r="73" spans="1:10" s="12" customFormat="1" ht="12.75" customHeight="1">
      <c r="A73" s="59">
        <v>65</v>
      </c>
      <c r="B73" s="1">
        <v>113</v>
      </c>
      <c r="C73" s="2" t="s">
        <v>157</v>
      </c>
      <c r="D73" s="4"/>
      <c r="E73" s="29" t="s">
        <v>60</v>
      </c>
      <c r="F73" s="60">
        <f>SUM(F74+F76+F78+F80)</f>
        <v>3000</v>
      </c>
      <c r="G73" s="60"/>
      <c r="H73" s="65">
        <f>SUM(H74+H76+H78+H80+H82)</f>
        <v>4094.444</v>
      </c>
      <c r="I73" s="65">
        <f>SUM(I74+I76+I78+I80+I82)</f>
        <v>4092.386</v>
      </c>
      <c r="J73" s="61">
        <f t="shared" si="1"/>
        <v>99.949736765236011</v>
      </c>
    </row>
    <row r="74" spans="1:10" s="12" customFormat="1" ht="13.5" customHeight="1">
      <c r="A74" s="59">
        <v>66</v>
      </c>
      <c r="B74" s="1">
        <v>113</v>
      </c>
      <c r="C74" s="2" t="s">
        <v>278</v>
      </c>
      <c r="D74" s="2"/>
      <c r="E74" s="29" t="s">
        <v>277</v>
      </c>
      <c r="F74" s="60">
        <f>SUM(F75)</f>
        <v>3000</v>
      </c>
      <c r="G74" s="60"/>
      <c r="H74" s="65">
        <f>SUM(H75)</f>
        <v>500</v>
      </c>
      <c r="I74" s="65">
        <f>SUM(I75)</f>
        <v>500</v>
      </c>
      <c r="J74" s="61">
        <f t="shared" si="1"/>
        <v>100</v>
      </c>
    </row>
    <row r="75" spans="1:10" s="12" customFormat="1" ht="15.75" customHeight="1">
      <c r="A75" s="59">
        <v>67</v>
      </c>
      <c r="B75" s="3">
        <v>113</v>
      </c>
      <c r="C75" s="4" t="s">
        <v>278</v>
      </c>
      <c r="D75" s="4" t="s">
        <v>302</v>
      </c>
      <c r="E75" s="32" t="s">
        <v>303</v>
      </c>
      <c r="F75" s="62">
        <v>3000</v>
      </c>
      <c r="G75" s="62"/>
      <c r="H75" s="62">
        <v>500</v>
      </c>
      <c r="I75" s="62">
        <v>500</v>
      </c>
      <c r="J75" s="64">
        <f t="shared" si="1"/>
        <v>100</v>
      </c>
    </row>
    <row r="76" spans="1:10" s="12" customFormat="1" ht="27" customHeight="1">
      <c r="A76" s="59">
        <v>68</v>
      </c>
      <c r="B76" s="1">
        <v>113</v>
      </c>
      <c r="C76" s="2" t="s">
        <v>314</v>
      </c>
      <c r="D76" s="4"/>
      <c r="E76" s="29" t="s">
        <v>313</v>
      </c>
      <c r="F76" s="60">
        <f>SUM(F77)</f>
        <v>0</v>
      </c>
      <c r="G76" s="60"/>
      <c r="H76" s="60">
        <f>SUM(H77)</f>
        <v>200</v>
      </c>
      <c r="I76" s="60">
        <f>SUM(I77)</f>
        <v>200</v>
      </c>
      <c r="J76" s="61">
        <f>I76/H76*100</f>
        <v>100</v>
      </c>
    </row>
    <row r="77" spans="1:10" s="12" customFormat="1" ht="15.75" customHeight="1">
      <c r="A77" s="59">
        <v>69</v>
      </c>
      <c r="B77" s="3">
        <v>113</v>
      </c>
      <c r="C77" s="4" t="s">
        <v>314</v>
      </c>
      <c r="D77" s="4" t="s">
        <v>311</v>
      </c>
      <c r="E77" s="32" t="s">
        <v>312</v>
      </c>
      <c r="F77" s="62">
        <v>0</v>
      </c>
      <c r="G77" s="62"/>
      <c r="H77" s="62">
        <v>200</v>
      </c>
      <c r="I77" s="62">
        <v>200</v>
      </c>
      <c r="J77" s="64">
        <f>I77/H77*100</f>
        <v>100</v>
      </c>
    </row>
    <row r="78" spans="1:10" s="12" customFormat="1" ht="15.75" customHeight="1">
      <c r="A78" s="59">
        <v>70</v>
      </c>
      <c r="B78" s="1">
        <v>113</v>
      </c>
      <c r="C78" s="2" t="s">
        <v>315</v>
      </c>
      <c r="D78" s="2"/>
      <c r="E78" s="46" t="s">
        <v>316</v>
      </c>
      <c r="F78" s="60">
        <f>SUM(F79)</f>
        <v>0</v>
      </c>
      <c r="G78" s="60"/>
      <c r="H78" s="60">
        <f>SUM(H79)</f>
        <v>3362.444</v>
      </c>
      <c r="I78" s="60">
        <f>SUM(I79)</f>
        <v>3362.444</v>
      </c>
      <c r="J78" s="61">
        <f>SUM(J79)</f>
        <v>100</v>
      </c>
    </row>
    <row r="79" spans="1:10" s="12" customFormat="1" ht="78.75" customHeight="1">
      <c r="A79" s="59">
        <v>71</v>
      </c>
      <c r="B79" s="3">
        <v>113</v>
      </c>
      <c r="C79" s="4" t="s">
        <v>315</v>
      </c>
      <c r="D79" s="4" t="s">
        <v>317</v>
      </c>
      <c r="E79" s="50" t="s">
        <v>318</v>
      </c>
      <c r="F79" s="62">
        <v>0</v>
      </c>
      <c r="G79" s="62"/>
      <c r="H79" s="62">
        <v>3362.444</v>
      </c>
      <c r="I79" s="62">
        <v>3362.444</v>
      </c>
      <c r="J79" s="64">
        <f>I79/H79*100</f>
        <v>100</v>
      </c>
    </row>
    <row r="80" spans="1:10" s="12" customFormat="1" ht="25.5" customHeight="1">
      <c r="A80" s="59">
        <v>72</v>
      </c>
      <c r="B80" s="1">
        <v>113</v>
      </c>
      <c r="C80" s="2" t="s">
        <v>319</v>
      </c>
      <c r="D80" s="2"/>
      <c r="E80" s="46" t="s">
        <v>320</v>
      </c>
      <c r="F80" s="60">
        <f>SUM(F81)</f>
        <v>0</v>
      </c>
      <c r="G80" s="60"/>
      <c r="H80" s="60">
        <f>SUM(H81)</f>
        <v>12</v>
      </c>
      <c r="I80" s="60">
        <f>SUM(I81)</f>
        <v>9.9420000000000002</v>
      </c>
      <c r="J80" s="61">
        <f>I80/H80*100</f>
        <v>82.85</v>
      </c>
    </row>
    <row r="81" spans="1:11" s="12" customFormat="1" ht="26.25" customHeight="1">
      <c r="A81" s="59">
        <v>73</v>
      </c>
      <c r="B81" s="3">
        <v>113</v>
      </c>
      <c r="C81" s="4" t="s">
        <v>319</v>
      </c>
      <c r="D81" s="4" t="s">
        <v>49</v>
      </c>
      <c r="E81" s="32" t="s">
        <v>321</v>
      </c>
      <c r="F81" s="62">
        <v>0</v>
      </c>
      <c r="G81" s="62"/>
      <c r="H81" s="62">
        <v>12</v>
      </c>
      <c r="I81" s="62">
        <v>9.9420000000000002</v>
      </c>
      <c r="J81" s="64">
        <f>I81/H81*100</f>
        <v>82.85</v>
      </c>
    </row>
    <row r="82" spans="1:11" s="12" customFormat="1" ht="39.75" customHeight="1">
      <c r="A82" s="59">
        <v>74</v>
      </c>
      <c r="B82" s="1">
        <v>113</v>
      </c>
      <c r="C82" s="2" t="s">
        <v>331</v>
      </c>
      <c r="D82" s="2"/>
      <c r="E82" s="29" t="s">
        <v>330</v>
      </c>
      <c r="F82" s="60">
        <f>SUM(F83)</f>
        <v>0</v>
      </c>
      <c r="G82" s="60"/>
      <c r="H82" s="60">
        <f>SUM(H83)</f>
        <v>20</v>
      </c>
      <c r="I82" s="60">
        <f>SUM(I83)</f>
        <v>20</v>
      </c>
      <c r="J82" s="61">
        <f>SUM(J83)</f>
        <v>100</v>
      </c>
    </row>
    <row r="83" spans="1:11" s="12" customFormat="1" ht="26.25" customHeight="1">
      <c r="A83" s="59">
        <v>75</v>
      </c>
      <c r="B83" s="3">
        <v>113</v>
      </c>
      <c r="C83" s="4" t="s">
        <v>331</v>
      </c>
      <c r="D83" s="4" t="s">
        <v>311</v>
      </c>
      <c r="E83" s="32" t="s">
        <v>312</v>
      </c>
      <c r="F83" s="62">
        <v>0</v>
      </c>
      <c r="G83" s="62"/>
      <c r="H83" s="62">
        <v>20</v>
      </c>
      <c r="I83" s="62">
        <v>20</v>
      </c>
      <c r="J83" s="64">
        <f>I83/H83*100</f>
        <v>100</v>
      </c>
    </row>
    <row r="84" spans="1:11" ht="15.75" customHeight="1">
      <c r="A84" s="59">
        <v>76</v>
      </c>
      <c r="B84" s="1">
        <v>200</v>
      </c>
      <c r="C84" s="2"/>
      <c r="D84" s="2"/>
      <c r="E84" s="33" t="s">
        <v>9</v>
      </c>
      <c r="F84" s="60">
        <f t="shared" ref="F84:I86" si="4">F85</f>
        <v>318.89999999999998</v>
      </c>
      <c r="G84" s="60">
        <f t="shared" si="4"/>
        <v>1189</v>
      </c>
      <c r="H84" s="65">
        <f>SUM(H85)</f>
        <v>318.899</v>
      </c>
      <c r="I84" s="65">
        <f>SUM(I85)</f>
        <v>318.88800000000003</v>
      </c>
      <c r="J84" s="61">
        <f t="shared" si="1"/>
        <v>99.996550632018298</v>
      </c>
      <c r="K84" s="12"/>
    </row>
    <row r="85" spans="1:11" ht="12.75" customHeight="1">
      <c r="A85" s="59">
        <v>77</v>
      </c>
      <c r="B85" s="1">
        <v>203</v>
      </c>
      <c r="C85" s="2"/>
      <c r="D85" s="2"/>
      <c r="E85" s="29" t="s">
        <v>10</v>
      </c>
      <c r="F85" s="60">
        <f t="shared" si="4"/>
        <v>318.89999999999998</v>
      </c>
      <c r="G85" s="60">
        <f t="shared" si="4"/>
        <v>1189</v>
      </c>
      <c r="H85" s="60">
        <f t="shared" si="4"/>
        <v>318.899</v>
      </c>
      <c r="I85" s="60">
        <f t="shared" si="4"/>
        <v>318.88800000000003</v>
      </c>
      <c r="J85" s="61">
        <f t="shared" si="1"/>
        <v>99.996550632018298</v>
      </c>
    </row>
    <row r="86" spans="1:11" ht="12.75" customHeight="1">
      <c r="A86" s="59">
        <v>78</v>
      </c>
      <c r="B86" s="1">
        <v>203</v>
      </c>
      <c r="C86" s="2" t="s">
        <v>157</v>
      </c>
      <c r="D86" s="2"/>
      <c r="E86" s="29" t="s">
        <v>60</v>
      </c>
      <c r="F86" s="60">
        <f t="shared" si="4"/>
        <v>318.89999999999998</v>
      </c>
      <c r="G86" s="60">
        <f t="shared" si="4"/>
        <v>1189</v>
      </c>
      <c r="H86" s="60">
        <f t="shared" si="4"/>
        <v>318.899</v>
      </c>
      <c r="I86" s="60">
        <f t="shared" si="4"/>
        <v>318.88800000000003</v>
      </c>
      <c r="J86" s="61">
        <f t="shared" si="1"/>
        <v>99.996550632018298</v>
      </c>
    </row>
    <row r="87" spans="1:11" ht="25.5" customHeight="1">
      <c r="A87" s="59">
        <v>79</v>
      </c>
      <c r="B87" s="1">
        <v>203</v>
      </c>
      <c r="C87" s="2" t="s">
        <v>279</v>
      </c>
      <c r="D87" s="2"/>
      <c r="E87" s="29" t="s">
        <v>41</v>
      </c>
      <c r="F87" s="70">
        <f>F88+F89</f>
        <v>318.89999999999998</v>
      </c>
      <c r="G87" s="66">
        <f>G88</f>
        <v>1189</v>
      </c>
      <c r="H87" s="60">
        <f>SUM(H88:H89)</f>
        <v>318.899</v>
      </c>
      <c r="I87" s="60">
        <f>SUM(I88:I89)</f>
        <v>318.88800000000003</v>
      </c>
      <c r="J87" s="61">
        <f t="shared" si="1"/>
        <v>99.996550632018298</v>
      </c>
    </row>
    <row r="88" spans="1:11" ht="28.5" customHeight="1">
      <c r="A88" s="59">
        <v>80</v>
      </c>
      <c r="B88" s="3">
        <v>203</v>
      </c>
      <c r="C88" s="4" t="s">
        <v>279</v>
      </c>
      <c r="D88" s="4" t="s">
        <v>49</v>
      </c>
      <c r="E88" s="32" t="s">
        <v>321</v>
      </c>
      <c r="F88" s="71">
        <v>229.3</v>
      </c>
      <c r="G88" s="62">
        <v>1189</v>
      </c>
      <c r="H88" s="62">
        <v>194.941</v>
      </c>
      <c r="I88" s="62">
        <v>194.93</v>
      </c>
      <c r="J88" s="61">
        <f>I88/H88*100</f>
        <v>99.994357267070555</v>
      </c>
    </row>
    <row r="89" spans="1:11" ht="30.75" customHeight="1">
      <c r="A89" s="59">
        <v>81</v>
      </c>
      <c r="B89" s="3">
        <v>203</v>
      </c>
      <c r="C89" s="4" t="s">
        <v>279</v>
      </c>
      <c r="D89" s="4" t="s">
        <v>63</v>
      </c>
      <c r="E89" s="30" t="s">
        <v>326</v>
      </c>
      <c r="F89" s="71">
        <v>89.6</v>
      </c>
      <c r="G89" s="62"/>
      <c r="H89" s="63">
        <v>123.958</v>
      </c>
      <c r="I89" s="63">
        <v>123.958</v>
      </c>
      <c r="J89" s="64">
        <f t="shared" ref="J89:J168" si="5">I89/H89*100</f>
        <v>100</v>
      </c>
    </row>
    <row r="90" spans="1:11" ht="31.5" customHeight="1">
      <c r="A90" s="59">
        <v>82</v>
      </c>
      <c r="B90" s="1">
        <v>300</v>
      </c>
      <c r="C90" s="2"/>
      <c r="D90" s="2"/>
      <c r="E90" s="33" t="s">
        <v>11</v>
      </c>
      <c r="F90" s="60">
        <f>SUM(F91+F101+F116)</f>
        <v>4046.5</v>
      </c>
      <c r="G90" s="60" t="e">
        <f>G91+#REF!+#REF!</f>
        <v>#REF!</v>
      </c>
      <c r="H90" s="60">
        <f>SUM(H91+H101+H116)</f>
        <v>4527.0839999999998</v>
      </c>
      <c r="I90" s="60">
        <f>SUM(I91+I101+I116)</f>
        <v>4461.8320000000003</v>
      </c>
      <c r="J90" s="61">
        <f t="shared" si="5"/>
        <v>98.558630677053941</v>
      </c>
    </row>
    <row r="91" spans="1:11" ht="38.25" customHeight="1">
      <c r="A91" s="59">
        <v>83</v>
      </c>
      <c r="B91" s="1">
        <v>309</v>
      </c>
      <c r="C91" s="2"/>
      <c r="D91" s="2"/>
      <c r="E91" s="29" t="s">
        <v>294</v>
      </c>
      <c r="F91" s="60">
        <f>SUM(F92+F97)</f>
        <v>1878</v>
      </c>
      <c r="G91" s="60" t="e">
        <f>G92+#REF!</f>
        <v>#REF!</v>
      </c>
      <c r="H91" s="60">
        <f>SUM(H92+H97)</f>
        <v>1729.3010000000002</v>
      </c>
      <c r="I91" s="60">
        <f>SUM(I92+I97)</f>
        <v>1727.3690000000001</v>
      </c>
      <c r="J91" s="61">
        <f>I91/H91*100</f>
        <v>99.888278558793402</v>
      </c>
    </row>
    <row r="92" spans="1:11" ht="38.25" customHeight="1">
      <c r="A92" s="59">
        <v>84</v>
      </c>
      <c r="B92" s="1">
        <v>309</v>
      </c>
      <c r="C92" s="2" t="s">
        <v>178</v>
      </c>
      <c r="D92" s="2"/>
      <c r="E92" s="29" t="s">
        <v>177</v>
      </c>
      <c r="F92" s="60">
        <f>F93++F95</f>
        <v>225</v>
      </c>
      <c r="G92" s="60">
        <f>G93</f>
        <v>477.6</v>
      </c>
      <c r="H92" s="60">
        <f>SUM(H93+H95)</f>
        <v>218.18900000000002</v>
      </c>
      <c r="I92" s="60">
        <f>SUM(I93+I95)</f>
        <v>218.18900000000002</v>
      </c>
      <c r="J92" s="61">
        <f>I92/H92*100</f>
        <v>100</v>
      </c>
    </row>
    <row r="93" spans="1:11" ht="27" customHeight="1">
      <c r="A93" s="59">
        <v>85</v>
      </c>
      <c r="B93" s="1">
        <v>309</v>
      </c>
      <c r="C93" s="2" t="s">
        <v>179</v>
      </c>
      <c r="D93" s="2"/>
      <c r="E93" s="29" t="s">
        <v>146</v>
      </c>
      <c r="F93" s="60">
        <f>F94</f>
        <v>200</v>
      </c>
      <c r="G93" s="60">
        <f>G94</f>
        <v>477.6</v>
      </c>
      <c r="H93" s="60">
        <f>H94</f>
        <v>199.88900000000001</v>
      </c>
      <c r="I93" s="60">
        <f>I94</f>
        <v>199.88900000000001</v>
      </c>
      <c r="J93" s="61">
        <f t="shared" si="5"/>
        <v>100</v>
      </c>
    </row>
    <row r="94" spans="1:11" ht="27" customHeight="1">
      <c r="A94" s="59">
        <v>86</v>
      </c>
      <c r="B94" s="3">
        <v>309</v>
      </c>
      <c r="C94" s="4" t="s">
        <v>179</v>
      </c>
      <c r="D94" s="4" t="s">
        <v>63</v>
      </c>
      <c r="E94" s="30" t="s">
        <v>326</v>
      </c>
      <c r="F94" s="62">
        <v>200</v>
      </c>
      <c r="G94" s="62">
        <v>477.6</v>
      </c>
      <c r="H94" s="63">
        <v>199.88900000000001</v>
      </c>
      <c r="I94" s="63">
        <v>199.88900000000001</v>
      </c>
      <c r="J94" s="64">
        <f t="shared" si="5"/>
        <v>100</v>
      </c>
    </row>
    <row r="95" spans="1:11" ht="12.75" customHeight="1">
      <c r="A95" s="59">
        <v>87</v>
      </c>
      <c r="B95" s="1">
        <v>309</v>
      </c>
      <c r="C95" s="2" t="s">
        <v>180</v>
      </c>
      <c r="D95" s="4"/>
      <c r="E95" s="34" t="s">
        <v>133</v>
      </c>
      <c r="F95" s="60">
        <f>F96</f>
        <v>25</v>
      </c>
      <c r="G95" s="62"/>
      <c r="H95" s="60">
        <f t="shared" ref="H95:I97" si="6">H96</f>
        <v>18.3</v>
      </c>
      <c r="I95" s="60">
        <f t="shared" si="6"/>
        <v>18.3</v>
      </c>
      <c r="J95" s="61">
        <f t="shared" si="5"/>
        <v>100</v>
      </c>
    </row>
    <row r="96" spans="1:11" ht="28.5" customHeight="1">
      <c r="A96" s="59">
        <v>88</v>
      </c>
      <c r="B96" s="3">
        <v>309</v>
      </c>
      <c r="C96" s="4" t="s">
        <v>180</v>
      </c>
      <c r="D96" s="4" t="s">
        <v>63</v>
      </c>
      <c r="E96" s="30" t="s">
        <v>326</v>
      </c>
      <c r="F96" s="62">
        <v>25</v>
      </c>
      <c r="G96" s="62"/>
      <c r="H96" s="62">
        <v>18.3</v>
      </c>
      <c r="I96" s="62">
        <v>18.3</v>
      </c>
      <c r="J96" s="64">
        <f t="shared" si="5"/>
        <v>100</v>
      </c>
    </row>
    <row r="97" spans="1:10" ht="38.25" customHeight="1">
      <c r="A97" s="59">
        <v>89</v>
      </c>
      <c r="B97" s="1">
        <v>309</v>
      </c>
      <c r="C97" s="2" t="s">
        <v>164</v>
      </c>
      <c r="D97" s="4"/>
      <c r="E97" s="29" t="s">
        <v>256</v>
      </c>
      <c r="F97" s="60">
        <f>F98</f>
        <v>1653</v>
      </c>
      <c r="G97" s="62"/>
      <c r="H97" s="60">
        <f t="shared" si="6"/>
        <v>1511.1120000000001</v>
      </c>
      <c r="I97" s="60">
        <f t="shared" si="6"/>
        <v>1509.18</v>
      </c>
      <c r="J97" s="61">
        <f t="shared" si="5"/>
        <v>99.872147134031096</v>
      </c>
    </row>
    <row r="98" spans="1:10" ht="39" customHeight="1">
      <c r="A98" s="59">
        <v>90</v>
      </c>
      <c r="B98" s="1">
        <v>309</v>
      </c>
      <c r="C98" s="2" t="s">
        <v>181</v>
      </c>
      <c r="D98" s="4"/>
      <c r="E98" s="29" t="s">
        <v>75</v>
      </c>
      <c r="F98" s="60">
        <f>F99+F100</f>
        <v>1653</v>
      </c>
      <c r="G98" s="62"/>
      <c r="H98" s="70">
        <f>H99+H100</f>
        <v>1511.1120000000001</v>
      </c>
      <c r="I98" s="70">
        <f>I99+I100</f>
        <v>1509.18</v>
      </c>
      <c r="J98" s="61">
        <f t="shared" si="5"/>
        <v>99.872147134031096</v>
      </c>
    </row>
    <row r="99" spans="1:10" ht="25.5" customHeight="1">
      <c r="A99" s="59">
        <v>91</v>
      </c>
      <c r="B99" s="26">
        <v>309</v>
      </c>
      <c r="C99" s="27" t="s">
        <v>181</v>
      </c>
      <c r="D99" s="27" t="s">
        <v>49</v>
      </c>
      <c r="E99" s="32" t="s">
        <v>321</v>
      </c>
      <c r="F99" s="62">
        <v>1248.8</v>
      </c>
      <c r="G99" s="62"/>
      <c r="H99" s="63">
        <v>1213.8900000000001</v>
      </c>
      <c r="I99" s="63">
        <v>1213.8900000000001</v>
      </c>
      <c r="J99" s="64">
        <f t="shared" si="5"/>
        <v>100</v>
      </c>
    </row>
    <row r="100" spans="1:10" ht="26.25" customHeight="1">
      <c r="A100" s="59">
        <v>92</v>
      </c>
      <c r="B100" s="26">
        <v>309</v>
      </c>
      <c r="C100" s="27" t="s">
        <v>181</v>
      </c>
      <c r="D100" s="27" t="s">
        <v>63</v>
      </c>
      <c r="E100" s="30" t="s">
        <v>326</v>
      </c>
      <c r="F100" s="62">
        <v>404.2</v>
      </c>
      <c r="G100" s="62"/>
      <c r="H100" s="63">
        <v>297.22199999999998</v>
      </c>
      <c r="I100" s="63">
        <v>295.29000000000002</v>
      </c>
      <c r="J100" s="64">
        <f t="shared" si="5"/>
        <v>99.349980822415588</v>
      </c>
    </row>
    <row r="101" spans="1:10" ht="28.5" customHeight="1">
      <c r="A101" s="59">
        <v>93</v>
      </c>
      <c r="B101" s="1">
        <v>310</v>
      </c>
      <c r="C101" s="2"/>
      <c r="D101" s="2"/>
      <c r="E101" s="29" t="s">
        <v>59</v>
      </c>
      <c r="F101" s="60">
        <f>SUM(F102)</f>
        <v>2052.5</v>
      </c>
      <c r="G101" s="62"/>
      <c r="H101" s="60">
        <f>SUM(H102)</f>
        <v>2681.7829999999999</v>
      </c>
      <c r="I101" s="60">
        <f>SUM(I102)</f>
        <v>2621.5060000000003</v>
      </c>
      <c r="J101" s="61">
        <f t="shared" si="5"/>
        <v>97.752353564773898</v>
      </c>
    </row>
    <row r="102" spans="1:10" ht="34.5" customHeight="1">
      <c r="A102" s="59">
        <v>94</v>
      </c>
      <c r="B102" s="1">
        <v>310</v>
      </c>
      <c r="C102" s="2" t="s">
        <v>183</v>
      </c>
      <c r="D102" s="2"/>
      <c r="E102" s="29" t="s">
        <v>182</v>
      </c>
      <c r="F102" s="60">
        <f>SUM(F103+F107+F109)</f>
        <v>2052.5</v>
      </c>
      <c r="G102" s="62"/>
      <c r="H102" s="60">
        <f>SUM(H103+H107+H109+H112+H114)</f>
        <v>2681.7829999999999</v>
      </c>
      <c r="I102" s="60">
        <f>SUM(I103+I107+I109+I112+I114)</f>
        <v>2621.5060000000003</v>
      </c>
      <c r="J102" s="61">
        <f t="shared" si="5"/>
        <v>97.752353564773898</v>
      </c>
    </row>
    <row r="103" spans="1:10" ht="29.25" customHeight="1">
      <c r="A103" s="59">
        <v>95</v>
      </c>
      <c r="B103" s="1">
        <v>310</v>
      </c>
      <c r="C103" s="2" t="s">
        <v>184</v>
      </c>
      <c r="D103" s="2"/>
      <c r="E103" s="29" t="s">
        <v>76</v>
      </c>
      <c r="F103" s="60">
        <f>F105+F106</f>
        <v>1756.5</v>
      </c>
      <c r="G103" s="62"/>
      <c r="H103" s="60">
        <f>SUM(H104+H105+H106)</f>
        <v>2139.9380000000001</v>
      </c>
      <c r="I103" s="60">
        <f>SUM(I104+I105+I106)</f>
        <v>2118.942</v>
      </c>
      <c r="J103" s="61">
        <f t="shared" si="5"/>
        <v>99.018850078834049</v>
      </c>
    </row>
    <row r="104" spans="1:10" ht="29.25" customHeight="1">
      <c r="A104" s="82">
        <v>96</v>
      </c>
      <c r="B104" s="3">
        <v>310</v>
      </c>
      <c r="C104" s="4" t="s">
        <v>184</v>
      </c>
      <c r="D104" s="4" t="s">
        <v>43</v>
      </c>
      <c r="E104" s="30" t="s">
        <v>69</v>
      </c>
      <c r="F104" s="62">
        <v>0</v>
      </c>
      <c r="G104" s="62"/>
      <c r="H104" s="62">
        <v>874.79899999999998</v>
      </c>
      <c r="I104" s="62">
        <v>853.88599999999997</v>
      </c>
      <c r="J104" s="64">
        <f>I104/H104*100</f>
        <v>97.609393700724382</v>
      </c>
    </row>
    <row r="105" spans="1:10" ht="32.25" customHeight="1">
      <c r="A105" s="59">
        <v>97</v>
      </c>
      <c r="B105" s="3">
        <v>310</v>
      </c>
      <c r="C105" s="4" t="s">
        <v>184</v>
      </c>
      <c r="D105" s="4" t="s">
        <v>49</v>
      </c>
      <c r="E105" s="32" t="s">
        <v>321</v>
      </c>
      <c r="F105" s="62">
        <v>1522.3</v>
      </c>
      <c r="G105" s="62"/>
      <c r="H105" s="62">
        <v>1084.864</v>
      </c>
      <c r="I105" s="62">
        <v>1084.8630000000001</v>
      </c>
      <c r="J105" s="64">
        <f t="shared" si="5"/>
        <v>99.999907822547343</v>
      </c>
    </row>
    <row r="106" spans="1:10" ht="30.75" customHeight="1">
      <c r="A106" s="59">
        <v>98</v>
      </c>
      <c r="B106" s="3">
        <v>310</v>
      </c>
      <c r="C106" s="4" t="s">
        <v>184</v>
      </c>
      <c r="D106" s="4" t="s">
        <v>63</v>
      </c>
      <c r="E106" s="30" t="s">
        <v>326</v>
      </c>
      <c r="F106" s="62">
        <v>234.2</v>
      </c>
      <c r="G106" s="62"/>
      <c r="H106" s="62">
        <v>180.27500000000001</v>
      </c>
      <c r="I106" s="62">
        <v>180.19300000000001</v>
      </c>
      <c r="J106" s="64">
        <f t="shared" si="5"/>
        <v>99.95451393704063</v>
      </c>
    </row>
    <row r="107" spans="1:10" ht="25.5" customHeight="1">
      <c r="A107" s="59">
        <v>99</v>
      </c>
      <c r="B107" s="1">
        <v>310</v>
      </c>
      <c r="C107" s="2" t="s">
        <v>185</v>
      </c>
      <c r="D107" s="4"/>
      <c r="E107" s="29" t="s">
        <v>77</v>
      </c>
      <c r="F107" s="60">
        <f>F108</f>
        <v>166</v>
      </c>
      <c r="G107" s="62"/>
      <c r="H107" s="65">
        <f>SUM(H108)</f>
        <v>165</v>
      </c>
      <c r="I107" s="65">
        <f>SUM(I108)</f>
        <v>164.43799999999999</v>
      </c>
      <c r="J107" s="61">
        <f t="shared" si="5"/>
        <v>99.659393939393937</v>
      </c>
    </row>
    <row r="108" spans="1:10" ht="25.5" customHeight="1">
      <c r="A108" s="59">
        <v>100</v>
      </c>
      <c r="B108" s="3">
        <v>310</v>
      </c>
      <c r="C108" s="4" t="s">
        <v>185</v>
      </c>
      <c r="D108" s="4" t="s">
        <v>63</v>
      </c>
      <c r="E108" s="30" t="s">
        <v>326</v>
      </c>
      <c r="F108" s="62">
        <v>166</v>
      </c>
      <c r="G108" s="62"/>
      <c r="H108" s="62">
        <v>165</v>
      </c>
      <c r="I108" s="62">
        <v>164.43799999999999</v>
      </c>
      <c r="J108" s="64">
        <f t="shared" si="5"/>
        <v>99.659393939393937</v>
      </c>
    </row>
    <row r="109" spans="1:10" ht="29.25" customHeight="1">
      <c r="A109" s="59">
        <v>101</v>
      </c>
      <c r="B109" s="1">
        <v>310</v>
      </c>
      <c r="C109" s="2" t="s">
        <v>186</v>
      </c>
      <c r="D109" s="4"/>
      <c r="E109" s="29" t="s">
        <v>78</v>
      </c>
      <c r="F109" s="60">
        <f>SUM(F110:F111)</f>
        <v>130</v>
      </c>
      <c r="G109" s="62"/>
      <c r="H109" s="65">
        <f>SUM(H110:H111)</f>
        <v>84.448000000000008</v>
      </c>
      <c r="I109" s="65">
        <f>SUM(I110:I111)</f>
        <v>46.132000000000005</v>
      </c>
      <c r="J109" s="61">
        <f t="shared" si="5"/>
        <v>54.627699886320578</v>
      </c>
    </row>
    <row r="110" spans="1:10" ht="29.25" customHeight="1">
      <c r="A110" s="59">
        <v>102</v>
      </c>
      <c r="B110" s="3">
        <v>310</v>
      </c>
      <c r="C110" s="4" t="s">
        <v>186</v>
      </c>
      <c r="D110" s="4" t="s">
        <v>63</v>
      </c>
      <c r="E110" s="30" t="s">
        <v>326</v>
      </c>
      <c r="F110" s="62">
        <v>60</v>
      </c>
      <c r="G110" s="62"/>
      <c r="H110" s="62">
        <v>60</v>
      </c>
      <c r="I110" s="62">
        <v>21.684000000000001</v>
      </c>
      <c r="J110" s="64">
        <f t="shared" si="5"/>
        <v>36.14</v>
      </c>
    </row>
    <row r="111" spans="1:10" ht="27.75" customHeight="1">
      <c r="A111" s="59">
        <v>103</v>
      </c>
      <c r="B111" s="3">
        <v>310</v>
      </c>
      <c r="C111" s="4" t="s">
        <v>186</v>
      </c>
      <c r="D111" s="4" t="s">
        <v>52</v>
      </c>
      <c r="E111" s="32" t="s">
        <v>129</v>
      </c>
      <c r="F111" s="62">
        <v>70</v>
      </c>
      <c r="G111" s="62"/>
      <c r="H111" s="62">
        <v>24.448</v>
      </c>
      <c r="I111" s="62">
        <v>24.448</v>
      </c>
      <c r="J111" s="64">
        <f t="shared" si="5"/>
        <v>100</v>
      </c>
    </row>
    <row r="112" spans="1:10" ht="27.75" customHeight="1">
      <c r="A112" s="59">
        <v>104</v>
      </c>
      <c r="B112" s="1">
        <v>310</v>
      </c>
      <c r="C112" s="2" t="s">
        <v>333</v>
      </c>
      <c r="D112" s="2"/>
      <c r="E112" s="83" t="s">
        <v>332</v>
      </c>
      <c r="F112" s="60">
        <f>SUM(F113)</f>
        <v>0</v>
      </c>
      <c r="G112" s="60"/>
      <c r="H112" s="60">
        <f>SUM(H113)</f>
        <v>192.86199999999999</v>
      </c>
      <c r="I112" s="60">
        <f>SUM(I113)</f>
        <v>192.46</v>
      </c>
      <c r="J112" s="61">
        <f>SUM(J113)</f>
        <v>99.791560805135276</v>
      </c>
    </row>
    <row r="113" spans="1:11" ht="27.75" customHeight="1">
      <c r="A113" s="59">
        <v>105</v>
      </c>
      <c r="B113" s="3">
        <v>310</v>
      </c>
      <c r="C113" s="4" t="s">
        <v>333</v>
      </c>
      <c r="D113" s="4" t="s">
        <v>63</v>
      </c>
      <c r="E113" s="32" t="s">
        <v>326</v>
      </c>
      <c r="F113" s="62">
        <v>0</v>
      </c>
      <c r="G113" s="62"/>
      <c r="H113" s="62">
        <v>192.86199999999999</v>
      </c>
      <c r="I113" s="62">
        <v>192.46</v>
      </c>
      <c r="J113" s="64">
        <f>I113/H113*100</f>
        <v>99.791560805135276</v>
      </c>
    </row>
    <row r="114" spans="1:11" ht="27.75" customHeight="1">
      <c r="A114" s="59">
        <v>106</v>
      </c>
      <c r="B114" s="1">
        <v>310</v>
      </c>
      <c r="C114" s="2" t="s">
        <v>335</v>
      </c>
      <c r="D114" s="2"/>
      <c r="E114" s="29" t="s">
        <v>334</v>
      </c>
      <c r="F114" s="60">
        <f>SUM(F115)</f>
        <v>0</v>
      </c>
      <c r="G114" s="60"/>
      <c r="H114" s="60">
        <f>SUM(H115)</f>
        <v>99.534999999999997</v>
      </c>
      <c r="I114" s="60">
        <f>SUM(I115)</f>
        <v>99.534000000000006</v>
      </c>
      <c r="J114" s="61">
        <f>SUM(J115)</f>
        <v>99.998995328276493</v>
      </c>
    </row>
    <row r="115" spans="1:11" ht="27.75" customHeight="1">
      <c r="A115" s="59">
        <v>107</v>
      </c>
      <c r="B115" s="3">
        <v>310</v>
      </c>
      <c r="C115" s="4" t="s">
        <v>335</v>
      </c>
      <c r="D115" s="4" t="s">
        <v>63</v>
      </c>
      <c r="E115" s="32" t="s">
        <v>326</v>
      </c>
      <c r="F115" s="62">
        <v>0</v>
      </c>
      <c r="G115" s="62"/>
      <c r="H115" s="62">
        <v>99.534999999999997</v>
      </c>
      <c r="I115" s="62">
        <v>99.534000000000006</v>
      </c>
      <c r="J115" s="64">
        <f>I115/H115*100</f>
        <v>99.998995328276493</v>
      </c>
    </row>
    <row r="116" spans="1:11" s="13" customFormat="1" ht="26.25" customHeight="1">
      <c r="A116" s="59">
        <v>108</v>
      </c>
      <c r="B116" s="1">
        <v>314</v>
      </c>
      <c r="C116" s="2"/>
      <c r="D116" s="2"/>
      <c r="E116" s="29" t="s">
        <v>57</v>
      </c>
      <c r="F116" s="60">
        <f>SUM(F117+F123)</f>
        <v>116</v>
      </c>
      <c r="G116" s="60"/>
      <c r="H116" s="60">
        <f>SUM(H117+H123)</f>
        <v>116</v>
      </c>
      <c r="I116" s="60">
        <f>SUM(I117+I123)</f>
        <v>112.95699999999999</v>
      </c>
      <c r="J116" s="61">
        <f t="shared" si="5"/>
        <v>97.376724137931021</v>
      </c>
      <c r="K116"/>
    </row>
    <row r="117" spans="1:11" ht="45" customHeight="1">
      <c r="A117" s="59">
        <v>109</v>
      </c>
      <c r="B117" s="1">
        <v>314</v>
      </c>
      <c r="C117" s="2" t="s">
        <v>188</v>
      </c>
      <c r="D117" s="2"/>
      <c r="E117" s="35" t="s">
        <v>187</v>
      </c>
      <c r="F117" s="60">
        <f>SUM(F118)</f>
        <v>96</v>
      </c>
      <c r="G117" s="60"/>
      <c r="H117" s="65">
        <f>SUM(H118)</f>
        <v>96</v>
      </c>
      <c r="I117" s="65">
        <f>SUM(I118)</f>
        <v>94.957999999999998</v>
      </c>
      <c r="J117" s="61">
        <f t="shared" si="5"/>
        <v>98.914583333333326</v>
      </c>
      <c r="K117" s="13"/>
    </row>
    <row r="118" spans="1:11" ht="79.5" customHeight="1">
      <c r="A118" s="59">
        <v>110</v>
      </c>
      <c r="B118" s="1">
        <v>314</v>
      </c>
      <c r="C118" s="2" t="s">
        <v>189</v>
      </c>
      <c r="D118" s="2"/>
      <c r="E118" s="35" t="s">
        <v>110</v>
      </c>
      <c r="F118" s="60">
        <f>SUM(F119+F121)</f>
        <v>96</v>
      </c>
      <c r="G118" s="60"/>
      <c r="H118" s="65">
        <f>SUM(H119+H121)</f>
        <v>96</v>
      </c>
      <c r="I118" s="65">
        <f>SUM(I119+I121)</f>
        <v>94.957999999999998</v>
      </c>
      <c r="J118" s="61">
        <f t="shared" si="5"/>
        <v>98.914583333333326</v>
      </c>
    </row>
    <row r="119" spans="1:11" ht="29.25" customHeight="1">
      <c r="A119" s="59">
        <v>111</v>
      </c>
      <c r="B119" s="1">
        <v>314</v>
      </c>
      <c r="C119" s="2" t="s">
        <v>191</v>
      </c>
      <c r="D119" s="4"/>
      <c r="E119" s="29" t="s">
        <v>79</v>
      </c>
      <c r="F119" s="60">
        <f>F120</f>
        <v>41</v>
      </c>
      <c r="G119" s="62"/>
      <c r="H119" s="60">
        <f>SUM(H120)</f>
        <v>41</v>
      </c>
      <c r="I119" s="60">
        <f>SUM(I120)</f>
        <v>39.96</v>
      </c>
      <c r="J119" s="61">
        <f t="shared" si="5"/>
        <v>97.463414634146346</v>
      </c>
    </row>
    <row r="120" spans="1:11" ht="26.25" customHeight="1">
      <c r="A120" s="59">
        <v>112</v>
      </c>
      <c r="B120" s="3">
        <v>314</v>
      </c>
      <c r="C120" s="4" t="s">
        <v>191</v>
      </c>
      <c r="D120" s="4" t="s">
        <v>63</v>
      </c>
      <c r="E120" s="30" t="s">
        <v>326</v>
      </c>
      <c r="F120" s="62">
        <v>41</v>
      </c>
      <c r="G120" s="62"/>
      <c r="H120" s="62">
        <v>41</v>
      </c>
      <c r="I120" s="62">
        <v>39.96</v>
      </c>
      <c r="J120" s="64">
        <f t="shared" si="5"/>
        <v>97.463414634146346</v>
      </c>
    </row>
    <row r="121" spans="1:11" ht="22.5" customHeight="1">
      <c r="A121" s="59">
        <v>113</v>
      </c>
      <c r="B121" s="1">
        <v>314</v>
      </c>
      <c r="C121" s="2" t="s">
        <v>190</v>
      </c>
      <c r="D121" s="2"/>
      <c r="E121" s="29" t="s">
        <v>80</v>
      </c>
      <c r="F121" s="60">
        <f>F122</f>
        <v>55</v>
      </c>
      <c r="G121" s="62"/>
      <c r="H121" s="60">
        <f>SUM(H122)</f>
        <v>55</v>
      </c>
      <c r="I121" s="60">
        <f>SUM(I122)</f>
        <v>54.997999999999998</v>
      </c>
      <c r="J121" s="61">
        <f t="shared" si="5"/>
        <v>99.996363636363625</v>
      </c>
    </row>
    <row r="122" spans="1:11" ht="28.5" customHeight="1">
      <c r="A122" s="59">
        <v>114</v>
      </c>
      <c r="B122" s="3">
        <v>314</v>
      </c>
      <c r="C122" s="4" t="s">
        <v>190</v>
      </c>
      <c r="D122" s="4" t="s">
        <v>63</v>
      </c>
      <c r="E122" s="30" t="s">
        <v>326</v>
      </c>
      <c r="F122" s="62">
        <v>55</v>
      </c>
      <c r="G122" s="62"/>
      <c r="H122" s="62">
        <v>55</v>
      </c>
      <c r="I122" s="62">
        <v>54.997999999999998</v>
      </c>
      <c r="J122" s="64">
        <f t="shared" si="5"/>
        <v>99.996363636363625</v>
      </c>
    </row>
    <row r="123" spans="1:11" ht="43.5" customHeight="1">
      <c r="A123" s="59">
        <v>115</v>
      </c>
      <c r="B123" s="1">
        <v>314</v>
      </c>
      <c r="C123" s="2" t="s">
        <v>193</v>
      </c>
      <c r="D123" s="2"/>
      <c r="E123" s="29" t="s">
        <v>192</v>
      </c>
      <c r="F123" s="60">
        <f>F124</f>
        <v>20</v>
      </c>
      <c r="G123" s="60" t="e">
        <f>#REF!+#REF!</f>
        <v>#REF!</v>
      </c>
      <c r="H123" s="65">
        <f>SUM(H124)</f>
        <v>20</v>
      </c>
      <c r="I123" s="65">
        <f>SUM(I124)</f>
        <v>17.998999999999999</v>
      </c>
      <c r="J123" s="61">
        <f t="shared" si="5"/>
        <v>89.99499999999999</v>
      </c>
    </row>
    <row r="124" spans="1:11" ht="27.75" customHeight="1">
      <c r="A124" s="59">
        <v>116</v>
      </c>
      <c r="B124" s="3">
        <v>314</v>
      </c>
      <c r="C124" s="4" t="s">
        <v>193</v>
      </c>
      <c r="D124" s="4" t="s">
        <v>63</v>
      </c>
      <c r="E124" s="30" t="s">
        <v>326</v>
      </c>
      <c r="F124" s="62">
        <v>20</v>
      </c>
      <c r="G124" s="60"/>
      <c r="H124" s="63">
        <v>20</v>
      </c>
      <c r="I124" s="63">
        <v>17.998999999999999</v>
      </c>
      <c r="J124" s="64">
        <f t="shared" si="5"/>
        <v>89.99499999999999</v>
      </c>
    </row>
    <row r="125" spans="1:11" ht="21.75" customHeight="1">
      <c r="A125" s="59">
        <v>117</v>
      </c>
      <c r="B125" s="1">
        <v>400</v>
      </c>
      <c r="C125" s="2"/>
      <c r="D125" s="2"/>
      <c r="E125" s="33" t="s">
        <v>12</v>
      </c>
      <c r="F125" s="60">
        <f>SUM(F126+F129+F135+F145+F154)</f>
        <v>12397.8</v>
      </c>
      <c r="G125" s="60"/>
      <c r="H125" s="60">
        <f>SUM(H126+H129+H135+H145+H154)</f>
        <v>14393.111999999999</v>
      </c>
      <c r="I125" s="60">
        <f>SUM(I126+I129+I135+I145+I154)</f>
        <v>12438.211000000001</v>
      </c>
      <c r="J125" s="61">
        <f t="shared" si="5"/>
        <v>86.41780179296876</v>
      </c>
    </row>
    <row r="126" spans="1:11" ht="21.75" customHeight="1">
      <c r="A126" s="59">
        <v>118</v>
      </c>
      <c r="B126" s="1">
        <v>405</v>
      </c>
      <c r="C126" s="2"/>
      <c r="D126" s="2"/>
      <c r="E126" s="29" t="s">
        <v>283</v>
      </c>
      <c r="F126" s="60">
        <f>SUM(F127)</f>
        <v>145.9</v>
      </c>
      <c r="G126" s="60"/>
      <c r="H126" s="65">
        <f>SUM(H127)</f>
        <v>145.9</v>
      </c>
      <c r="I126" s="65">
        <f>SUM(I127)</f>
        <v>131.81399999999999</v>
      </c>
      <c r="J126" s="61">
        <f t="shared" si="5"/>
        <v>90.345442083618906</v>
      </c>
    </row>
    <row r="127" spans="1:11" ht="45" customHeight="1">
      <c r="A127" s="59">
        <v>119</v>
      </c>
      <c r="B127" s="1">
        <v>405</v>
      </c>
      <c r="C127" s="2" t="s">
        <v>285</v>
      </c>
      <c r="D127" s="2"/>
      <c r="E127" s="29" t="s">
        <v>284</v>
      </c>
      <c r="F127" s="60">
        <f>F128</f>
        <v>145.9</v>
      </c>
      <c r="G127" s="60"/>
      <c r="H127" s="60">
        <f>SUM(H128)</f>
        <v>145.9</v>
      </c>
      <c r="I127" s="60">
        <f>SUM(I128)</f>
        <v>131.81399999999999</v>
      </c>
      <c r="J127" s="61">
        <f>SUM(J128)</f>
        <v>90.345442083618906</v>
      </c>
    </row>
    <row r="128" spans="1:11" ht="36.75" customHeight="1">
      <c r="A128" s="59">
        <v>120</v>
      </c>
      <c r="B128" s="3">
        <v>405</v>
      </c>
      <c r="C128" s="4" t="s">
        <v>285</v>
      </c>
      <c r="D128" s="4" t="s">
        <v>63</v>
      </c>
      <c r="E128" s="30" t="s">
        <v>326</v>
      </c>
      <c r="F128" s="62">
        <v>145.9</v>
      </c>
      <c r="G128" s="60"/>
      <c r="H128" s="63">
        <v>145.9</v>
      </c>
      <c r="I128" s="63">
        <v>131.81399999999999</v>
      </c>
      <c r="J128" s="64">
        <f>I128/H128*100</f>
        <v>90.345442083618906</v>
      </c>
    </row>
    <row r="129" spans="1:11" ht="16.5" customHeight="1">
      <c r="A129" s="59">
        <v>121</v>
      </c>
      <c r="B129" s="1">
        <v>408</v>
      </c>
      <c r="C129" s="2"/>
      <c r="D129" s="2"/>
      <c r="E129" s="29" t="s">
        <v>13</v>
      </c>
      <c r="F129" s="60">
        <f>SUM(F130)</f>
        <v>6505.5</v>
      </c>
      <c r="G129" s="60"/>
      <c r="H129" s="65">
        <f>SUM(H130)</f>
        <v>6405</v>
      </c>
      <c r="I129" s="65">
        <f>SUM(I130)</f>
        <v>6405</v>
      </c>
      <c r="J129" s="61">
        <f>I129/H129*100</f>
        <v>100</v>
      </c>
    </row>
    <row r="130" spans="1:11" ht="26.25" customHeight="1">
      <c r="A130" s="59">
        <v>122</v>
      </c>
      <c r="B130" s="1">
        <v>408</v>
      </c>
      <c r="C130" s="24" t="s">
        <v>195</v>
      </c>
      <c r="D130" s="16"/>
      <c r="E130" s="29" t="s">
        <v>194</v>
      </c>
      <c r="F130" s="60">
        <f>F131+F133</f>
        <v>6505.5</v>
      </c>
      <c r="G130" s="62">
        <v>25916</v>
      </c>
      <c r="H130" s="60">
        <f>SUM(H131+H133)</f>
        <v>6405</v>
      </c>
      <c r="I130" s="60">
        <f>SUM(I131+I133)</f>
        <v>6405</v>
      </c>
      <c r="J130" s="61">
        <f>I130/H130*100</f>
        <v>100</v>
      </c>
    </row>
    <row r="131" spans="1:11" ht="30.75" customHeight="1">
      <c r="A131" s="59">
        <v>123</v>
      </c>
      <c r="B131" s="1">
        <v>408</v>
      </c>
      <c r="C131" s="24" t="s">
        <v>196</v>
      </c>
      <c r="D131" s="2"/>
      <c r="E131" s="29" t="s">
        <v>82</v>
      </c>
      <c r="F131" s="60">
        <f>F132</f>
        <v>100.5</v>
      </c>
      <c r="G131" s="60" t="e">
        <f>G132</f>
        <v>#REF!</v>
      </c>
      <c r="H131" s="65">
        <f>SUM(H132)</f>
        <v>0</v>
      </c>
      <c r="I131" s="65">
        <f>SUM(I132)</f>
        <v>0</v>
      </c>
      <c r="J131" s="61">
        <v>0</v>
      </c>
    </row>
    <row r="132" spans="1:11" ht="28.5" customHeight="1">
      <c r="A132" s="59">
        <v>124</v>
      </c>
      <c r="B132" s="3">
        <v>408</v>
      </c>
      <c r="C132" s="27" t="s">
        <v>196</v>
      </c>
      <c r="D132" s="4" t="s">
        <v>52</v>
      </c>
      <c r="E132" s="32" t="s">
        <v>129</v>
      </c>
      <c r="F132" s="62">
        <f>340-239.5</f>
        <v>100.5</v>
      </c>
      <c r="G132" s="62" t="e">
        <f>G133</f>
        <v>#REF!</v>
      </c>
      <c r="H132" s="62">
        <v>0</v>
      </c>
      <c r="I132" s="62">
        <v>0</v>
      </c>
      <c r="J132" s="64">
        <v>0</v>
      </c>
    </row>
    <row r="133" spans="1:11" ht="33.75" customHeight="1">
      <c r="A133" s="59">
        <v>125</v>
      </c>
      <c r="B133" s="1">
        <v>408</v>
      </c>
      <c r="C133" s="24" t="s">
        <v>197</v>
      </c>
      <c r="D133" s="2"/>
      <c r="E133" s="29" t="s">
        <v>81</v>
      </c>
      <c r="F133" s="60">
        <f>F134</f>
        <v>6405</v>
      </c>
      <c r="G133" s="60" t="e">
        <f>#REF!</f>
        <v>#REF!</v>
      </c>
      <c r="H133" s="60">
        <f>H134</f>
        <v>6405</v>
      </c>
      <c r="I133" s="60">
        <f>I134</f>
        <v>6405</v>
      </c>
      <c r="J133" s="61">
        <f>I133/H133*100</f>
        <v>100</v>
      </c>
    </row>
    <row r="134" spans="1:11" ht="38.25">
      <c r="A134" s="59">
        <v>126</v>
      </c>
      <c r="B134" s="3">
        <v>408</v>
      </c>
      <c r="C134" s="27" t="s">
        <v>197</v>
      </c>
      <c r="D134" s="4" t="s">
        <v>52</v>
      </c>
      <c r="E134" s="32" t="s">
        <v>129</v>
      </c>
      <c r="F134" s="62">
        <v>6405</v>
      </c>
      <c r="G134" s="60"/>
      <c r="H134" s="63">
        <v>6405</v>
      </c>
      <c r="I134" s="63">
        <v>6405</v>
      </c>
      <c r="J134" s="64">
        <f>I134/H134*100</f>
        <v>100</v>
      </c>
    </row>
    <row r="135" spans="1:11">
      <c r="A135" s="59">
        <v>127</v>
      </c>
      <c r="B135" s="1">
        <v>409</v>
      </c>
      <c r="C135" s="2"/>
      <c r="D135" s="2"/>
      <c r="E135" s="29" t="s">
        <v>53</v>
      </c>
      <c r="F135" s="60">
        <f>SUM(F136)</f>
        <v>5177.7</v>
      </c>
      <c r="G135" s="60"/>
      <c r="H135" s="60">
        <f>SUM(H136)</f>
        <v>7490.9220000000005</v>
      </c>
      <c r="I135" s="60">
        <f>SUM(I136)</f>
        <v>5591.3890000000001</v>
      </c>
      <c r="J135" s="61">
        <f t="shared" si="5"/>
        <v>74.642200252518975</v>
      </c>
    </row>
    <row r="136" spans="1:11" ht="38.25">
      <c r="A136" s="59">
        <v>128</v>
      </c>
      <c r="B136" s="1">
        <v>409</v>
      </c>
      <c r="C136" s="2" t="s">
        <v>195</v>
      </c>
      <c r="D136" s="2"/>
      <c r="E136" s="29" t="s">
        <v>194</v>
      </c>
      <c r="F136" s="60">
        <f>SUM(F137+F139+F141)</f>
        <v>5177.7</v>
      </c>
      <c r="G136" s="60"/>
      <c r="H136" s="60">
        <f>SUM(H137+H139+H141+H143)</f>
        <v>7490.9220000000005</v>
      </c>
      <c r="I136" s="60">
        <f>SUM(I137+I139+I141+I143)</f>
        <v>5591.3890000000001</v>
      </c>
      <c r="J136" s="61">
        <f t="shared" si="5"/>
        <v>74.642200252518975</v>
      </c>
    </row>
    <row r="137" spans="1:11" s="13" customFormat="1" ht="28.5" customHeight="1">
      <c r="A137" s="59">
        <v>129</v>
      </c>
      <c r="B137" s="1">
        <v>409</v>
      </c>
      <c r="C137" s="2" t="s">
        <v>198</v>
      </c>
      <c r="D137" s="2"/>
      <c r="E137" s="29" t="s">
        <v>83</v>
      </c>
      <c r="F137" s="60">
        <f>F138</f>
        <v>1177.7</v>
      </c>
      <c r="G137" s="60"/>
      <c r="H137" s="60">
        <f>H138</f>
        <v>2708.0050000000001</v>
      </c>
      <c r="I137" s="60">
        <f>I138</f>
        <v>2590.576</v>
      </c>
      <c r="J137" s="61">
        <f t="shared" si="5"/>
        <v>95.663634299050401</v>
      </c>
      <c r="K137"/>
    </row>
    <row r="138" spans="1:11" ht="23.25" customHeight="1">
      <c r="A138" s="59">
        <v>130</v>
      </c>
      <c r="B138" s="3">
        <v>409</v>
      </c>
      <c r="C138" s="4" t="s">
        <v>198</v>
      </c>
      <c r="D138" s="4" t="s">
        <v>63</v>
      </c>
      <c r="E138" s="30" t="s">
        <v>326</v>
      </c>
      <c r="F138" s="62">
        <v>1177.7</v>
      </c>
      <c r="G138" s="62"/>
      <c r="H138" s="62">
        <v>2708.0050000000001</v>
      </c>
      <c r="I138" s="62">
        <v>2590.576</v>
      </c>
      <c r="J138" s="64">
        <f t="shared" si="5"/>
        <v>95.663634299050401</v>
      </c>
      <c r="K138" s="13"/>
    </row>
    <row r="139" spans="1:11" ht="34.5" customHeight="1">
      <c r="A139" s="59">
        <v>131</v>
      </c>
      <c r="B139" s="1">
        <v>409</v>
      </c>
      <c r="C139" s="2" t="s">
        <v>199</v>
      </c>
      <c r="D139" s="2"/>
      <c r="E139" s="29" t="s">
        <v>84</v>
      </c>
      <c r="F139" s="60">
        <f>F140</f>
        <v>3819</v>
      </c>
      <c r="G139" s="62"/>
      <c r="H139" s="60">
        <f>H140</f>
        <v>2447.9169999999999</v>
      </c>
      <c r="I139" s="60">
        <f>I140</f>
        <v>879.68499999999995</v>
      </c>
      <c r="J139" s="61">
        <f t="shared" si="5"/>
        <v>35.936063191685015</v>
      </c>
    </row>
    <row r="140" spans="1:11" ht="24.75" customHeight="1">
      <c r="A140" s="59">
        <v>132</v>
      </c>
      <c r="B140" s="3">
        <v>409</v>
      </c>
      <c r="C140" s="4" t="s">
        <v>199</v>
      </c>
      <c r="D140" s="4" t="s">
        <v>63</v>
      </c>
      <c r="E140" s="30" t="s">
        <v>326</v>
      </c>
      <c r="F140" s="62">
        <v>3819</v>
      </c>
      <c r="G140" s="62"/>
      <c r="H140" s="63">
        <v>2447.9169999999999</v>
      </c>
      <c r="I140" s="63">
        <v>879.68499999999995</v>
      </c>
      <c r="J140" s="64">
        <f t="shared" si="5"/>
        <v>35.936063191685015</v>
      </c>
    </row>
    <row r="141" spans="1:11" ht="38.25">
      <c r="A141" s="59">
        <v>133</v>
      </c>
      <c r="B141" s="1">
        <v>409</v>
      </c>
      <c r="C141" s="8" t="s">
        <v>200</v>
      </c>
      <c r="D141" s="4"/>
      <c r="E141" s="31" t="s">
        <v>201</v>
      </c>
      <c r="F141" s="60">
        <f>F142</f>
        <v>181</v>
      </c>
      <c r="G141" s="60"/>
      <c r="H141" s="60">
        <f>H142</f>
        <v>381</v>
      </c>
      <c r="I141" s="60">
        <f>I142</f>
        <v>180.99700000000001</v>
      </c>
      <c r="J141" s="61">
        <f t="shared" si="5"/>
        <v>47.505774278215227</v>
      </c>
    </row>
    <row r="142" spans="1:11" ht="30" customHeight="1">
      <c r="A142" s="59">
        <v>134</v>
      </c>
      <c r="B142" s="3">
        <v>409</v>
      </c>
      <c r="C142" s="4" t="s">
        <v>200</v>
      </c>
      <c r="D142" s="4" t="s">
        <v>63</v>
      </c>
      <c r="E142" s="30" t="s">
        <v>326</v>
      </c>
      <c r="F142" s="62">
        <v>181</v>
      </c>
      <c r="G142" s="60"/>
      <c r="H142" s="63">
        <v>381</v>
      </c>
      <c r="I142" s="63">
        <v>180.99700000000001</v>
      </c>
      <c r="J142" s="64">
        <f t="shared" si="5"/>
        <v>47.505774278215227</v>
      </c>
    </row>
    <row r="143" spans="1:11" ht="30" customHeight="1">
      <c r="A143" s="59">
        <v>135</v>
      </c>
      <c r="B143" s="1">
        <v>409</v>
      </c>
      <c r="C143" s="2" t="s">
        <v>336</v>
      </c>
      <c r="D143" s="2"/>
      <c r="E143" s="31" t="s">
        <v>337</v>
      </c>
      <c r="F143" s="60">
        <f>SUM(F144)</f>
        <v>0</v>
      </c>
      <c r="G143" s="60"/>
      <c r="H143" s="65">
        <f>SUM(H144)</f>
        <v>1954</v>
      </c>
      <c r="I143" s="65">
        <f>SUM(I144)</f>
        <v>1940.1310000000001</v>
      </c>
      <c r="J143" s="61">
        <f>SUM(J144)</f>
        <v>99.290225179119759</v>
      </c>
    </row>
    <row r="144" spans="1:11" ht="30" customHeight="1">
      <c r="A144" s="59">
        <v>136</v>
      </c>
      <c r="B144" s="3">
        <v>409</v>
      </c>
      <c r="C144" s="4" t="s">
        <v>336</v>
      </c>
      <c r="D144" s="4" t="s">
        <v>63</v>
      </c>
      <c r="E144" s="32" t="s">
        <v>326</v>
      </c>
      <c r="F144" s="62">
        <v>0</v>
      </c>
      <c r="G144" s="60"/>
      <c r="H144" s="63">
        <v>1954</v>
      </c>
      <c r="I144" s="63">
        <v>1940.1310000000001</v>
      </c>
      <c r="J144" s="64">
        <f>I144/H144*100</f>
        <v>99.290225179119759</v>
      </c>
    </row>
    <row r="145" spans="1:11">
      <c r="A145" s="59">
        <v>137</v>
      </c>
      <c r="B145" s="1">
        <v>410</v>
      </c>
      <c r="C145" s="2"/>
      <c r="D145" s="2"/>
      <c r="E145" s="29" t="s">
        <v>37</v>
      </c>
      <c r="F145" s="60">
        <f>SUM(F146)</f>
        <v>150</v>
      </c>
      <c r="G145" s="60"/>
      <c r="H145" s="60">
        <f>H146</f>
        <v>70.489999999999995</v>
      </c>
      <c r="I145" s="60">
        <f>I146</f>
        <v>70.489999999999995</v>
      </c>
      <c r="J145" s="61">
        <f t="shared" si="5"/>
        <v>100</v>
      </c>
    </row>
    <row r="146" spans="1:11" ht="27" customHeight="1">
      <c r="A146" s="59">
        <v>138</v>
      </c>
      <c r="B146" s="7">
        <v>410</v>
      </c>
      <c r="C146" s="8" t="s">
        <v>203</v>
      </c>
      <c r="D146" s="8"/>
      <c r="E146" s="29" t="s">
        <v>202</v>
      </c>
      <c r="F146" s="60">
        <f>SUM(F147)</f>
        <v>150</v>
      </c>
      <c r="G146" s="60"/>
      <c r="H146" s="60">
        <f>H147</f>
        <v>70.489999999999995</v>
      </c>
      <c r="I146" s="60">
        <f>I147</f>
        <v>70.489999999999995</v>
      </c>
      <c r="J146" s="61">
        <f t="shared" si="5"/>
        <v>100</v>
      </c>
    </row>
    <row r="147" spans="1:11" ht="58.5" customHeight="1">
      <c r="A147" s="59">
        <v>139</v>
      </c>
      <c r="B147" s="37">
        <v>410</v>
      </c>
      <c r="C147" s="38" t="s">
        <v>204</v>
      </c>
      <c r="D147" s="38"/>
      <c r="E147" s="29" t="s">
        <v>85</v>
      </c>
      <c r="F147" s="69">
        <f>SUM(F148+F150+F152)</f>
        <v>150</v>
      </c>
      <c r="G147" s="60"/>
      <c r="H147" s="65">
        <f>SUM(H148+H150+H152)</f>
        <v>70.489999999999995</v>
      </c>
      <c r="I147" s="65">
        <f>SUM(I148+I150+I152)</f>
        <v>70.489999999999995</v>
      </c>
      <c r="J147" s="61">
        <f t="shared" si="5"/>
        <v>100</v>
      </c>
    </row>
    <row r="148" spans="1:11" s="13" customFormat="1" ht="38.25">
      <c r="A148" s="59">
        <v>140</v>
      </c>
      <c r="B148" s="37">
        <v>410</v>
      </c>
      <c r="C148" s="38" t="s">
        <v>205</v>
      </c>
      <c r="D148" s="38"/>
      <c r="E148" s="29" t="s">
        <v>86</v>
      </c>
      <c r="F148" s="69">
        <f>F149</f>
        <v>40</v>
      </c>
      <c r="G148" s="60"/>
      <c r="H148" s="60">
        <f>SUM(H149)</f>
        <v>0</v>
      </c>
      <c r="I148" s="60">
        <f>SUM(I149)</f>
        <v>0</v>
      </c>
      <c r="J148" s="61">
        <v>0</v>
      </c>
      <c r="K148"/>
    </row>
    <row r="149" spans="1:11" ht="27" customHeight="1">
      <c r="A149" s="59">
        <v>141</v>
      </c>
      <c r="B149" s="39">
        <v>410</v>
      </c>
      <c r="C149" s="40" t="s">
        <v>205</v>
      </c>
      <c r="D149" s="27" t="s">
        <v>63</v>
      </c>
      <c r="E149" s="30" t="s">
        <v>326</v>
      </c>
      <c r="F149" s="68">
        <v>40</v>
      </c>
      <c r="G149" s="62"/>
      <c r="H149" s="62">
        <v>0</v>
      </c>
      <c r="I149" s="62">
        <v>0</v>
      </c>
      <c r="J149" s="64">
        <v>0</v>
      </c>
      <c r="K149" s="13"/>
    </row>
    <row r="150" spans="1:11" ht="26.25" customHeight="1">
      <c r="A150" s="59">
        <v>142</v>
      </c>
      <c r="B150" s="37">
        <v>410</v>
      </c>
      <c r="C150" s="38" t="s">
        <v>206</v>
      </c>
      <c r="D150" s="38"/>
      <c r="E150" s="29" t="s">
        <v>87</v>
      </c>
      <c r="F150" s="69">
        <f>F151</f>
        <v>60</v>
      </c>
      <c r="G150" s="60" t="e">
        <f>G159+#REF!+#REF!</f>
        <v>#REF!</v>
      </c>
      <c r="H150" s="60">
        <f>SUM(H151)</f>
        <v>70.489999999999995</v>
      </c>
      <c r="I150" s="60">
        <f>SUM(I151)</f>
        <v>70.489999999999995</v>
      </c>
      <c r="J150" s="61">
        <f>SUM(J151)</f>
        <v>100</v>
      </c>
    </row>
    <row r="151" spans="1:11" ht="25.5" customHeight="1">
      <c r="A151" s="59">
        <v>143</v>
      </c>
      <c r="B151" s="39">
        <v>410</v>
      </c>
      <c r="C151" s="40" t="s">
        <v>206</v>
      </c>
      <c r="D151" s="27" t="s">
        <v>63</v>
      </c>
      <c r="E151" s="30" t="s">
        <v>326</v>
      </c>
      <c r="F151" s="68">
        <v>60</v>
      </c>
      <c r="G151" s="62"/>
      <c r="H151" s="62">
        <v>70.489999999999995</v>
      </c>
      <c r="I151" s="62">
        <v>70.489999999999995</v>
      </c>
      <c r="J151" s="64">
        <f>I151/H151*100</f>
        <v>100</v>
      </c>
    </row>
    <row r="152" spans="1:11" ht="50.25" customHeight="1">
      <c r="A152" s="59">
        <v>144</v>
      </c>
      <c r="B152" s="37">
        <v>410</v>
      </c>
      <c r="C152" s="38" t="s">
        <v>207</v>
      </c>
      <c r="D152" s="27"/>
      <c r="E152" s="29" t="s">
        <v>136</v>
      </c>
      <c r="F152" s="69">
        <f>F153</f>
        <v>50</v>
      </c>
      <c r="G152" s="60"/>
      <c r="H152" s="60">
        <f>SUM(H153)</f>
        <v>0</v>
      </c>
      <c r="I152" s="60">
        <f>SUM(I153)</f>
        <v>0</v>
      </c>
      <c r="J152" s="61">
        <v>0</v>
      </c>
    </row>
    <row r="153" spans="1:11" ht="28.5" customHeight="1">
      <c r="A153" s="59">
        <v>145</v>
      </c>
      <c r="B153" s="39">
        <v>410</v>
      </c>
      <c r="C153" s="40" t="s">
        <v>207</v>
      </c>
      <c r="D153" s="27" t="s">
        <v>63</v>
      </c>
      <c r="E153" s="30" t="s">
        <v>326</v>
      </c>
      <c r="F153" s="68">
        <v>50</v>
      </c>
      <c r="G153" s="62"/>
      <c r="H153" s="62">
        <v>0</v>
      </c>
      <c r="I153" s="62">
        <v>0</v>
      </c>
      <c r="J153" s="64">
        <v>0</v>
      </c>
    </row>
    <row r="154" spans="1:11" ht="25.5" customHeight="1">
      <c r="A154" s="59">
        <v>146</v>
      </c>
      <c r="B154" s="1">
        <v>412</v>
      </c>
      <c r="C154" s="2"/>
      <c r="D154" s="2"/>
      <c r="E154" s="29" t="s">
        <v>145</v>
      </c>
      <c r="F154" s="60">
        <f>SUM(F155+F162+F165)</f>
        <v>418.7</v>
      </c>
      <c r="G154" s="60"/>
      <c r="H154" s="60">
        <f>SUM(H155+H162+H165)</f>
        <v>280.8</v>
      </c>
      <c r="I154" s="60">
        <f>SUM(I155+I162+I165)</f>
        <v>239.518</v>
      </c>
      <c r="J154" s="61">
        <f t="shared" si="5"/>
        <v>85.29843304843304</v>
      </c>
    </row>
    <row r="155" spans="1:11" s="13" customFormat="1" ht="42" customHeight="1">
      <c r="A155" s="59">
        <v>147</v>
      </c>
      <c r="B155" s="1">
        <v>412</v>
      </c>
      <c r="C155" s="38" t="s">
        <v>209</v>
      </c>
      <c r="D155" s="8"/>
      <c r="E155" s="29" t="s">
        <v>208</v>
      </c>
      <c r="F155" s="60">
        <f>SUM(F156+F158+F160)</f>
        <v>97</v>
      </c>
      <c r="G155" s="60"/>
      <c r="H155" s="60">
        <f>SUM(H156+H158+H160)</f>
        <v>7</v>
      </c>
      <c r="I155" s="60">
        <f>SUM(I156+I158+I160)</f>
        <v>7</v>
      </c>
      <c r="J155" s="61">
        <f t="shared" si="5"/>
        <v>100</v>
      </c>
      <c r="K155"/>
    </row>
    <row r="156" spans="1:11" s="12" customFormat="1" ht="67.5" customHeight="1">
      <c r="A156" s="59">
        <v>148</v>
      </c>
      <c r="B156" s="1">
        <v>412</v>
      </c>
      <c r="C156" s="24" t="s">
        <v>210</v>
      </c>
      <c r="D156" s="2"/>
      <c r="E156" s="29" t="s">
        <v>88</v>
      </c>
      <c r="F156" s="60">
        <f>F157</f>
        <v>80</v>
      </c>
      <c r="G156" s="62">
        <f>G157</f>
        <v>3161</v>
      </c>
      <c r="H156" s="60">
        <f>H157</f>
        <v>0</v>
      </c>
      <c r="I156" s="60">
        <f>I157</f>
        <v>0</v>
      </c>
      <c r="J156" s="61">
        <v>0</v>
      </c>
      <c r="K156" s="13"/>
    </row>
    <row r="157" spans="1:11" s="13" customFormat="1" ht="44.25" customHeight="1">
      <c r="A157" s="59">
        <v>149</v>
      </c>
      <c r="B157" s="3">
        <v>412</v>
      </c>
      <c r="C157" s="27" t="s">
        <v>210</v>
      </c>
      <c r="D157" s="4" t="s">
        <v>52</v>
      </c>
      <c r="E157" s="32" t="s">
        <v>129</v>
      </c>
      <c r="F157" s="62">
        <v>80</v>
      </c>
      <c r="G157" s="60">
        <v>3161</v>
      </c>
      <c r="H157" s="63">
        <v>0</v>
      </c>
      <c r="I157" s="63">
        <v>0</v>
      </c>
      <c r="J157" s="64">
        <v>0</v>
      </c>
      <c r="K157" s="12"/>
    </row>
    <row r="158" spans="1:11" ht="27.75" customHeight="1">
      <c r="A158" s="59">
        <v>150</v>
      </c>
      <c r="B158" s="7">
        <v>412</v>
      </c>
      <c r="C158" s="38" t="s">
        <v>211</v>
      </c>
      <c r="D158" s="8"/>
      <c r="E158" s="29" t="s">
        <v>89</v>
      </c>
      <c r="F158" s="60">
        <f>F159</f>
        <v>5</v>
      </c>
      <c r="G158" s="62"/>
      <c r="H158" s="60">
        <f>H159</f>
        <v>7</v>
      </c>
      <c r="I158" s="60">
        <f>I159</f>
        <v>7</v>
      </c>
      <c r="J158" s="61">
        <f t="shared" si="5"/>
        <v>100</v>
      </c>
      <c r="K158" s="13"/>
    </row>
    <row r="159" spans="1:11" ht="30" customHeight="1">
      <c r="A159" s="59">
        <v>151</v>
      </c>
      <c r="B159" s="9">
        <v>412</v>
      </c>
      <c r="C159" s="40" t="s">
        <v>211</v>
      </c>
      <c r="D159" s="10" t="s">
        <v>63</v>
      </c>
      <c r="E159" s="32" t="s">
        <v>326</v>
      </c>
      <c r="F159" s="62">
        <v>5</v>
      </c>
      <c r="G159" s="60" t="e">
        <f>#REF!+#REF!+#REF!</f>
        <v>#REF!</v>
      </c>
      <c r="H159" s="63">
        <v>7</v>
      </c>
      <c r="I159" s="63">
        <v>7</v>
      </c>
      <c r="J159" s="64">
        <f t="shared" si="5"/>
        <v>100</v>
      </c>
    </row>
    <row r="160" spans="1:11" s="12" customFormat="1" ht="43.5" customHeight="1">
      <c r="A160" s="59">
        <v>152</v>
      </c>
      <c r="B160" s="7">
        <v>412</v>
      </c>
      <c r="C160" s="38" t="s">
        <v>212</v>
      </c>
      <c r="D160" s="10"/>
      <c r="E160" s="29" t="s">
        <v>131</v>
      </c>
      <c r="F160" s="60">
        <f>F161</f>
        <v>12</v>
      </c>
      <c r="G160" s="62"/>
      <c r="H160" s="60">
        <f>H161</f>
        <v>0</v>
      </c>
      <c r="I160" s="60">
        <f>I161</f>
        <v>0</v>
      </c>
      <c r="J160" s="61">
        <v>0</v>
      </c>
      <c r="K160"/>
    </row>
    <row r="161" spans="1:11" s="12" customFormat="1" ht="33" customHeight="1">
      <c r="A161" s="59">
        <v>153</v>
      </c>
      <c r="B161" s="9">
        <v>412</v>
      </c>
      <c r="C161" s="40" t="s">
        <v>212</v>
      </c>
      <c r="D161" s="10" t="s">
        <v>63</v>
      </c>
      <c r="E161" s="32" t="s">
        <v>326</v>
      </c>
      <c r="F161" s="62">
        <v>12</v>
      </c>
      <c r="G161" s="62"/>
      <c r="H161" s="62">
        <v>0</v>
      </c>
      <c r="I161" s="62">
        <v>0</v>
      </c>
      <c r="J161" s="64">
        <v>0</v>
      </c>
    </row>
    <row r="162" spans="1:11" s="13" customFormat="1" ht="41.25" customHeight="1">
      <c r="A162" s="59">
        <v>154</v>
      </c>
      <c r="B162" s="37">
        <v>412</v>
      </c>
      <c r="C162" s="38" t="s">
        <v>215</v>
      </c>
      <c r="D162" s="10"/>
      <c r="E162" s="34" t="s">
        <v>213</v>
      </c>
      <c r="F162" s="60">
        <f>F163</f>
        <v>46</v>
      </c>
      <c r="G162" s="60"/>
      <c r="H162" s="60">
        <f>SUM(H163)</f>
        <v>0</v>
      </c>
      <c r="I162" s="60">
        <f>SUM(I163)</f>
        <v>0</v>
      </c>
      <c r="J162" s="61">
        <v>0</v>
      </c>
      <c r="K162" s="12"/>
    </row>
    <row r="163" spans="1:11" s="13" customFormat="1" ht="17.25" customHeight="1">
      <c r="A163" s="59">
        <v>155</v>
      </c>
      <c r="B163" s="37">
        <v>412</v>
      </c>
      <c r="C163" s="38" t="s">
        <v>214</v>
      </c>
      <c r="D163" s="38"/>
      <c r="E163" s="34" t="s">
        <v>137</v>
      </c>
      <c r="F163" s="69">
        <f>F164</f>
        <v>46</v>
      </c>
      <c r="G163" s="60"/>
      <c r="H163" s="60">
        <f>H164</f>
        <v>0</v>
      </c>
      <c r="I163" s="60">
        <f>I164</f>
        <v>0</v>
      </c>
      <c r="J163" s="61">
        <v>0</v>
      </c>
    </row>
    <row r="164" spans="1:11" s="12" customFormat="1" ht="31.5" customHeight="1">
      <c r="A164" s="59">
        <v>156</v>
      </c>
      <c r="B164" s="39">
        <v>412</v>
      </c>
      <c r="C164" s="40" t="s">
        <v>214</v>
      </c>
      <c r="D164" s="40" t="s">
        <v>63</v>
      </c>
      <c r="E164" s="36" t="s">
        <v>326</v>
      </c>
      <c r="F164" s="68">
        <v>46</v>
      </c>
      <c r="G164" s="62"/>
      <c r="H164" s="63">
        <v>0</v>
      </c>
      <c r="I164" s="63">
        <v>0</v>
      </c>
      <c r="J164" s="64">
        <v>0</v>
      </c>
      <c r="K164" s="13"/>
    </row>
    <row r="165" spans="1:11" s="12" customFormat="1">
      <c r="A165" s="59">
        <v>157</v>
      </c>
      <c r="B165" s="37">
        <v>412</v>
      </c>
      <c r="C165" s="38" t="s">
        <v>157</v>
      </c>
      <c r="D165" s="38"/>
      <c r="E165" s="34" t="s">
        <v>60</v>
      </c>
      <c r="F165" s="69">
        <f>SUM(F166)</f>
        <v>275.7</v>
      </c>
      <c r="G165" s="62"/>
      <c r="H165" s="60">
        <f>H166</f>
        <v>273.8</v>
      </c>
      <c r="I165" s="60">
        <f>I166</f>
        <v>232.518</v>
      </c>
      <c r="J165" s="61">
        <f t="shared" si="5"/>
        <v>84.922571219868516</v>
      </c>
    </row>
    <row r="166" spans="1:11" s="12" customFormat="1" ht="46.5" customHeight="1">
      <c r="A166" s="59">
        <v>158</v>
      </c>
      <c r="B166" s="37">
        <v>412</v>
      </c>
      <c r="C166" s="38" t="s">
        <v>281</v>
      </c>
      <c r="D166" s="38"/>
      <c r="E166" s="34" t="s">
        <v>282</v>
      </c>
      <c r="F166" s="69">
        <f>SUM(F167)</f>
        <v>275.7</v>
      </c>
      <c r="G166" s="60"/>
      <c r="H166" s="65">
        <f>SUM(H167)</f>
        <v>273.8</v>
      </c>
      <c r="I166" s="65">
        <f>SUM(I167)</f>
        <v>232.518</v>
      </c>
      <c r="J166" s="61">
        <f t="shared" si="5"/>
        <v>84.922571219868516</v>
      </c>
    </row>
    <row r="167" spans="1:11" s="12" customFormat="1" ht="35.25" customHeight="1">
      <c r="A167" s="59">
        <v>159</v>
      </c>
      <c r="B167" s="39">
        <v>412</v>
      </c>
      <c r="C167" s="40" t="s">
        <v>281</v>
      </c>
      <c r="D167" s="40" t="s">
        <v>63</v>
      </c>
      <c r="E167" s="36" t="s">
        <v>326</v>
      </c>
      <c r="F167" s="68">
        <v>275.7</v>
      </c>
      <c r="G167" s="62"/>
      <c r="H167" s="62">
        <v>273.8</v>
      </c>
      <c r="I167" s="62">
        <v>232.518</v>
      </c>
      <c r="J167" s="64">
        <f t="shared" si="5"/>
        <v>84.922571219868516</v>
      </c>
    </row>
    <row r="168" spans="1:11" s="12" customFormat="1" ht="27.75" customHeight="1">
      <c r="A168" s="59">
        <v>160</v>
      </c>
      <c r="B168" s="1">
        <v>500</v>
      </c>
      <c r="C168" s="2"/>
      <c r="D168" s="2"/>
      <c r="E168" s="33" t="s">
        <v>14</v>
      </c>
      <c r="F168" s="60">
        <f>SUM(F169+F175+F200+F208)</f>
        <v>13893.7</v>
      </c>
      <c r="G168" s="60"/>
      <c r="H168" s="65">
        <f>SUM(H169+H175+H200+H208)</f>
        <v>11287.439</v>
      </c>
      <c r="I168" s="65">
        <f>SUM(I169+I175+I200+I208)</f>
        <v>9886.1929999999993</v>
      </c>
      <c r="J168" s="61">
        <f t="shared" si="5"/>
        <v>87.585793376159103</v>
      </c>
    </row>
    <row r="169" spans="1:11" s="12" customFormat="1" ht="14.25" customHeight="1">
      <c r="A169" s="59">
        <v>161</v>
      </c>
      <c r="B169" s="1">
        <v>501</v>
      </c>
      <c r="C169" s="2"/>
      <c r="D169" s="2"/>
      <c r="E169" s="29" t="s">
        <v>15</v>
      </c>
      <c r="F169" s="60">
        <f>SUM(F170)</f>
        <v>1690</v>
      </c>
      <c r="G169" s="62"/>
      <c r="H169" s="60">
        <f>H170</f>
        <v>1308.3140000000001</v>
      </c>
      <c r="I169" s="60">
        <f>I170</f>
        <v>1300.539</v>
      </c>
      <c r="J169" s="61">
        <f t="shared" ref="J169:J253" si="7">I169/H169*100</f>
        <v>99.405723702413937</v>
      </c>
    </row>
    <row r="170" spans="1:11" ht="41.25" customHeight="1">
      <c r="A170" s="59">
        <v>162</v>
      </c>
      <c r="B170" s="1">
        <v>501</v>
      </c>
      <c r="C170" s="2" t="s">
        <v>217</v>
      </c>
      <c r="D170" s="2"/>
      <c r="E170" s="31" t="s">
        <v>216</v>
      </c>
      <c r="F170" s="60">
        <f>F171+F173</f>
        <v>1690</v>
      </c>
      <c r="G170" s="60" t="e">
        <f>G171+#REF!+#REF!+#REF!</f>
        <v>#REF!</v>
      </c>
      <c r="H170" s="65">
        <f>SUM(H171+H173)</f>
        <v>1308.3140000000001</v>
      </c>
      <c r="I170" s="65">
        <f>SUM(I171+I173)</f>
        <v>1300.539</v>
      </c>
      <c r="J170" s="61">
        <f t="shared" si="7"/>
        <v>99.405723702413937</v>
      </c>
      <c r="K170" s="12"/>
    </row>
    <row r="171" spans="1:11" ht="36.75" customHeight="1">
      <c r="A171" s="59">
        <v>163</v>
      </c>
      <c r="B171" s="1">
        <v>501</v>
      </c>
      <c r="C171" s="2" t="s">
        <v>218</v>
      </c>
      <c r="D171" s="4"/>
      <c r="E171" s="31" t="s">
        <v>289</v>
      </c>
      <c r="F171" s="60">
        <f>F172</f>
        <v>1210</v>
      </c>
      <c r="G171" s="60">
        <f>G172+G174</f>
        <v>6014</v>
      </c>
      <c r="H171" s="60">
        <f>H172</f>
        <v>1265.914</v>
      </c>
      <c r="I171" s="60">
        <f>I172</f>
        <v>1258.155</v>
      </c>
      <c r="J171" s="61">
        <f t="shared" si="7"/>
        <v>99.387083166787008</v>
      </c>
    </row>
    <row r="172" spans="1:11" ht="34.5" customHeight="1">
      <c r="A172" s="59">
        <v>164</v>
      </c>
      <c r="B172" s="3">
        <v>501</v>
      </c>
      <c r="C172" s="4" t="s">
        <v>218</v>
      </c>
      <c r="D172" s="4" t="s">
        <v>63</v>
      </c>
      <c r="E172" s="32" t="s">
        <v>326</v>
      </c>
      <c r="F172" s="62">
        <v>1210</v>
      </c>
      <c r="G172" s="60">
        <f>G173</f>
        <v>4909</v>
      </c>
      <c r="H172" s="63">
        <v>1265.914</v>
      </c>
      <c r="I172" s="63">
        <v>1258.155</v>
      </c>
      <c r="J172" s="64">
        <f t="shared" si="7"/>
        <v>99.387083166787008</v>
      </c>
    </row>
    <row r="173" spans="1:11">
      <c r="A173" s="59">
        <v>165</v>
      </c>
      <c r="B173" s="1">
        <v>501</v>
      </c>
      <c r="C173" s="2" t="s">
        <v>219</v>
      </c>
      <c r="D173" s="2"/>
      <c r="E173" s="29" t="s">
        <v>90</v>
      </c>
      <c r="F173" s="60">
        <f>F174</f>
        <v>480</v>
      </c>
      <c r="G173" s="62">
        <v>4909</v>
      </c>
      <c r="H173" s="60">
        <f>H174</f>
        <v>42.4</v>
      </c>
      <c r="I173" s="60">
        <f>I174</f>
        <v>42.384</v>
      </c>
      <c r="J173" s="61">
        <f t="shared" si="7"/>
        <v>99.962264150943398</v>
      </c>
    </row>
    <row r="174" spans="1:11" s="12" customFormat="1" ht="28.5" customHeight="1">
      <c r="A174" s="59">
        <v>166</v>
      </c>
      <c r="B174" s="3">
        <v>501</v>
      </c>
      <c r="C174" s="4" t="s">
        <v>219</v>
      </c>
      <c r="D174" s="4" t="s">
        <v>63</v>
      </c>
      <c r="E174" s="32" t="s">
        <v>326</v>
      </c>
      <c r="F174" s="62">
        <v>480</v>
      </c>
      <c r="G174" s="62">
        <f>G175</f>
        <v>1105</v>
      </c>
      <c r="H174" s="62">
        <v>42.4</v>
      </c>
      <c r="I174" s="62">
        <v>42.384</v>
      </c>
      <c r="J174" s="64">
        <f t="shared" si="7"/>
        <v>99.962264150943398</v>
      </c>
      <c r="K174"/>
    </row>
    <row r="175" spans="1:11" s="13" customFormat="1" ht="12.75" customHeight="1">
      <c r="A175" s="59">
        <v>167</v>
      </c>
      <c r="B175" s="1">
        <v>502</v>
      </c>
      <c r="C175" s="2"/>
      <c r="D175" s="2"/>
      <c r="E175" s="29" t="s">
        <v>16</v>
      </c>
      <c r="F175" s="60">
        <f>SUM(F176)</f>
        <v>8158</v>
      </c>
      <c r="G175" s="60">
        <v>1105</v>
      </c>
      <c r="H175" s="60">
        <f>SUM(H176)</f>
        <v>5847.0360000000001</v>
      </c>
      <c r="I175" s="60">
        <f>I176+I183</f>
        <v>4823.2550000000001</v>
      </c>
      <c r="J175" s="61">
        <f t="shared" si="7"/>
        <v>82.490598655455514</v>
      </c>
      <c r="K175" s="12"/>
    </row>
    <row r="176" spans="1:11" ht="43.5" customHeight="1">
      <c r="A176" s="59">
        <v>168</v>
      </c>
      <c r="B176" s="1">
        <v>502</v>
      </c>
      <c r="C176" s="2" t="s">
        <v>217</v>
      </c>
      <c r="D176" s="2"/>
      <c r="E176" s="31" t="s">
        <v>216</v>
      </c>
      <c r="F176" s="60">
        <f>SUM(F177+F179+F181+F183+F185+F189+F194+F196)</f>
        <v>8158</v>
      </c>
      <c r="G176" s="60" t="e">
        <f>G177+#REF!+#REF!+#REF!</f>
        <v>#REF!</v>
      </c>
      <c r="H176" s="69">
        <f>SUM(H177+H179+H181+H183+H185+H187+H189+H194+H196+H198)</f>
        <v>5847.0360000000001</v>
      </c>
      <c r="I176" s="69">
        <f>SUM(I177+I179+I181+I183+I185+I187+I189+I194+I196+I198)</f>
        <v>4823.2550000000001</v>
      </c>
      <c r="J176" s="61">
        <f t="shared" si="7"/>
        <v>82.490598655455514</v>
      </c>
      <c r="K176" s="13"/>
    </row>
    <row r="177" spans="1:11" ht="30.75" customHeight="1">
      <c r="A177" s="59">
        <v>169</v>
      </c>
      <c r="B177" s="1">
        <v>502</v>
      </c>
      <c r="C177" s="2" t="s">
        <v>220</v>
      </c>
      <c r="D177" s="2"/>
      <c r="E177" s="31" t="s">
        <v>91</v>
      </c>
      <c r="F177" s="60">
        <f>F178</f>
        <v>351</v>
      </c>
      <c r="G177" s="60" t="e">
        <f>G178</f>
        <v>#REF!</v>
      </c>
      <c r="H177" s="69">
        <f>H178</f>
        <v>524.73</v>
      </c>
      <c r="I177" s="69">
        <f>I178</f>
        <v>523.904</v>
      </c>
      <c r="J177" s="61">
        <f t="shared" si="7"/>
        <v>99.842585710746476</v>
      </c>
    </row>
    <row r="178" spans="1:11" ht="31.5" customHeight="1">
      <c r="A178" s="59">
        <v>170</v>
      </c>
      <c r="B178" s="3">
        <v>502</v>
      </c>
      <c r="C178" s="4" t="s">
        <v>220</v>
      </c>
      <c r="D178" s="4" t="s">
        <v>63</v>
      </c>
      <c r="E178" s="32" t="s">
        <v>326</v>
      </c>
      <c r="F178" s="62">
        <v>351</v>
      </c>
      <c r="G178" s="60" t="e">
        <f>#REF!+#REF!</f>
        <v>#REF!</v>
      </c>
      <c r="H178" s="63">
        <v>524.73</v>
      </c>
      <c r="I178" s="63">
        <v>523.904</v>
      </c>
      <c r="J178" s="64">
        <f t="shared" si="7"/>
        <v>99.842585710746476</v>
      </c>
    </row>
    <row r="179" spans="1:11" ht="47.25" customHeight="1">
      <c r="A179" s="59">
        <v>171</v>
      </c>
      <c r="B179" s="1">
        <v>502</v>
      </c>
      <c r="C179" s="2" t="s">
        <v>221</v>
      </c>
      <c r="D179" s="2"/>
      <c r="E179" s="31" t="s">
        <v>92</v>
      </c>
      <c r="F179" s="60">
        <f>SUM(F180)</f>
        <v>275</v>
      </c>
      <c r="G179" s="60"/>
      <c r="H179" s="69">
        <f>H180</f>
        <v>275</v>
      </c>
      <c r="I179" s="69">
        <f>I180</f>
        <v>210.25200000000001</v>
      </c>
      <c r="J179" s="61">
        <f t="shared" si="7"/>
        <v>76.455272727272728</v>
      </c>
    </row>
    <row r="180" spans="1:11" s="12" customFormat="1" ht="24.75" customHeight="1">
      <c r="A180" s="59">
        <v>172</v>
      </c>
      <c r="B180" s="3">
        <v>502</v>
      </c>
      <c r="C180" s="4" t="s">
        <v>221</v>
      </c>
      <c r="D180" s="4" t="s">
        <v>63</v>
      </c>
      <c r="E180" s="32" t="s">
        <v>326</v>
      </c>
      <c r="F180" s="62">
        <v>275</v>
      </c>
      <c r="G180" s="62"/>
      <c r="H180" s="63">
        <v>275</v>
      </c>
      <c r="I180" s="63">
        <v>210.25200000000001</v>
      </c>
      <c r="J180" s="64">
        <f t="shared" si="7"/>
        <v>76.455272727272728</v>
      </c>
      <c r="K180"/>
    </row>
    <row r="181" spans="1:11" ht="24.75" customHeight="1">
      <c r="A181" s="59">
        <v>173</v>
      </c>
      <c r="B181" s="1">
        <v>502</v>
      </c>
      <c r="C181" s="2" t="s">
        <v>222</v>
      </c>
      <c r="D181" s="2"/>
      <c r="E181" s="31" t="s">
        <v>138</v>
      </c>
      <c r="F181" s="60">
        <f>F182</f>
        <v>650</v>
      </c>
      <c r="G181" s="60"/>
      <c r="H181" s="69">
        <f>H182</f>
        <v>81.537999999999997</v>
      </c>
      <c r="I181" s="69">
        <f>I182</f>
        <v>81.537999999999997</v>
      </c>
      <c r="J181" s="64">
        <f t="shared" si="7"/>
        <v>100</v>
      </c>
      <c r="K181" s="12"/>
    </row>
    <row r="182" spans="1:11" ht="25.5" customHeight="1">
      <c r="A182" s="59">
        <v>174</v>
      </c>
      <c r="B182" s="3">
        <v>502</v>
      </c>
      <c r="C182" s="4" t="s">
        <v>222</v>
      </c>
      <c r="D182" s="4" t="s">
        <v>63</v>
      </c>
      <c r="E182" s="32" t="s">
        <v>326</v>
      </c>
      <c r="F182" s="62">
        <v>650</v>
      </c>
      <c r="G182" s="60"/>
      <c r="H182" s="63">
        <v>81.537999999999997</v>
      </c>
      <c r="I182" s="63">
        <v>81.537999999999997</v>
      </c>
      <c r="J182" s="64">
        <f t="shared" si="7"/>
        <v>100</v>
      </c>
    </row>
    <row r="183" spans="1:11" s="13" customFormat="1" ht="33.75" customHeight="1">
      <c r="A183" s="59">
        <v>175</v>
      </c>
      <c r="B183" s="1">
        <v>502</v>
      </c>
      <c r="C183" s="2" t="s">
        <v>223</v>
      </c>
      <c r="D183" s="4"/>
      <c r="E183" s="29" t="s">
        <v>139</v>
      </c>
      <c r="F183" s="60">
        <f>F184</f>
        <v>360</v>
      </c>
      <c r="G183" s="60"/>
      <c r="H183" s="69">
        <f>H184</f>
        <v>10</v>
      </c>
      <c r="I183" s="69">
        <f>I184</f>
        <v>0</v>
      </c>
      <c r="J183" s="61">
        <f t="shared" si="7"/>
        <v>0</v>
      </c>
      <c r="K183"/>
    </row>
    <row r="184" spans="1:11" ht="24.75" customHeight="1">
      <c r="A184" s="59">
        <v>176</v>
      </c>
      <c r="B184" s="3">
        <v>502</v>
      </c>
      <c r="C184" s="4" t="s">
        <v>223</v>
      </c>
      <c r="D184" s="4" t="s">
        <v>63</v>
      </c>
      <c r="E184" s="32" t="s">
        <v>326</v>
      </c>
      <c r="F184" s="62">
        <v>360</v>
      </c>
      <c r="G184" s="60"/>
      <c r="H184" s="63">
        <v>10</v>
      </c>
      <c r="I184" s="63">
        <v>0</v>
      </c>
      <c r="J184" s="64">
        <f t="shared" si="7"/>
        <v>0</v>
      </c>
      <c r="K184" s="13"/>
    </row>
    <row r="185" spans="1:11" ht="24.75" customHeight="1">
      <c r="A185" s="59">
        <v>177</v>
      </c>
      <c r="B185" s="1">
        <v>502</v>
      </c>
      <c r="C185" s="2" t="s">
        <v>224</v>
      </c>
      <c r="D185" s="4"/>
      <c r="E185" s="29" t="s">
        <v>140</v>
      </c>
      <c r="F185" s="60">
        <f>F186</f>
        <v>1122</v>
      </c>
      <c r="G185" s="60"/>
      <c r="H185" s="60">
        <f>H186</f>
        <v>1118.4480000000001</v>
      </c>
      <c r="I185" s="60">
        <f>I186</f>
        <v>1118.4480000000001</v>
      </c>
      <c r="J185" s="61">
        <f t="shared" si="7"/>
        <v>100</v>
      </c>
    </row>
    <row r="186" spans="1:11" s="12" customFormat="1" ht="24.75" customHeight="1">
      <c r="A186" s="59">
        <v>178</v>
      </c>
      <c r="B186" s="3">
        <v>502</v>
      </c>
      <c r="C186" s="4" t="s">
        <v>224</v>
      </c>
      <c r="D186" s="4" t="s">
        <v>63</v>
      </c>
      <c r="E186" s="32" t="s">
        <v>326</v>
      </c>
      <c r="F186" s="62">
        <v>1122</v>
      </c>
      <c r="G186" s="62"/>
      <c r="H186" s="62">
        <v>1118.4480000000001</v>
      </c>
      <c r="I186" s="62">
        <v>1118.4480000000001</v>
      </c>
      <c r="J186" s="64">
        <f t="shared" si="7"/>
        <v>100</v>
      </c>
      <c r="K186"/>
    </row>
    <row r="187" spans="1:11" s="12" customFormat="1" ht="24.75" customHeight="1">
      <c r="A187" s="59">
        <v>179</v>
      </c>
      <c r="B187" s="1">
        <v>502</v>
      </c>
      <c r="C187" s="2" t="s">
        <v>338</v>
      </c>
      <c r="D187" s="2"/>
      <c r="E187" s="29" t="s">
        <v>339</v>
      </c>
      <c r="F187" s="60">
        <f>SUM(F188)</f>
        <v>0</v>
      </c>
      <c r="G187" s="60"/>
      <c r="H187" s="60">
        <f>SUM(H188)</f>
        <v>108.58799999999999</v>
      </c>
      <c r="I187" s="60">
        <f>SUM(I188)</f>
        <v>108.58799999999999</v>
      </c>
      <c r="J187" s="61">
        <f>SUM(J188)</f>
        <v>100</v>
      </c>
      <c r="K187"/>
    </row>
    <row r="188" spans="1:11" s="12" customFormat="1" ht="30.75" customHeight="1">
      <c r="A188" s="59">
        <v>180</v>
      </c>
      <c r="B188" s="3">
        <v>502</v>
      </c>
      <c r="C188" s="4" t="s">
        <v>338</v>
      </c>
      <c r="D188" s="4" t="s">
        <v>63</v>
      </c>
      <c r="E188" s="32" t="s">
        <v>326</v>
      </c>
      <c r="F188" s="62">
        <v>0</v>
      </c>
      <c r="G188" s="62"/>
      <c r="H188" s="62">
        <v>108.58799999999999</v>
      </c>
      <c r="I188" s="62">
        <v>108.58799999999999</v>
      </c>
      <c r="J188" s="64">
        <f>I188/H188*100</f>
        <v>100</v>
      </c>
      <c r="K188"/>
    </row>
    <row r="189" spans="1:11" ht="53.25" customHeight="1">
      <c r="A189" s="59">
        <v>181</v>
      </c>
      <c r="B189" s="1">
        <v>502</v>
      </c>
      <c r="C189" s="24" t="s">
        <v>272</v>
      </c>
      <c r="D189" s="4"/>
      <c r="E189" s="29" t="s">
        <v>141</v>
      </c>
      <c r="F189" s="60">
        <f>SUM(F190+F192)</f>
        <v>3520</v>
      </c>
      <c r="G189" s="62"/>
      <c r="H189" s="60">
        <f>SUM(H190+H192)</f>
        <v>3228.732</v>
      </c>
      <c r="I189" s="60">
        <f>SUM(I190+I192)</f>
        <v>2280.5250000000001</v>
      </c>
      <c r="J189" s="61">
        <f t="shared" si="7"/>
        <v>70.632217229550179</v>
      </c>
      <c r="K189" s="12"/>
    </row>
    <row r="190" spans="1:11" ht="27.75" customHeight="1">
      <c r="A190" s="59">
        <v>182</v>
      </c>
      <c r="B190" s="1">
        <v>502</v>
      </c>
      <c r="C190" s="24" t="s">
        <v>273</v>
      </c>
      <c r="D190" s="4"/>
      <c r="E190" s="29" t="s">
        <v>142</v>
      </c>
      <c r="F190" s="60">
        <f>F191</f>
        <v>3320</v>
      </c>
      <c r="G190" s="62"/>
      <c r="H190" s="60">
        <f>SUM(H191)</f>
        <v>3028.732</v>
      </c>
      <c r="I190" s="60">
        <f>SUM(I191)</f>
        <v>2191.152</v>
      </c>
      <c r="J190" s="61">
        <f t="shared" si="7"/>
        <v>72.345522812847094</v>
      </c>
    </row>
    <row r="191" spans="1:11" ht="27.75" customHeight="1">
      <c r="A191" s="59">
        <v>183</v>
      </c>
      <c r="B191" s="3">
        <v>502</v>
      </c>
      <c r="C191" s="27" t="s">
        <v>273</v>
      </c>
      <c r="D191" s="4" t="s">
        <v>63</v>
      </c>
      <c r="E191" s="32" t="s">
        <v>326</v>
      </c>
      <c r="F191" s="62">
        <v>3320</v>
      </c>
      <c r="G191" s="62"/>
      <c r="H191" s="62">
        <v>3028.732</v>
      </c>
      <c r="I191" s="62">
        <v>2191.152</v>
      </c>
      <c r="J191" s="64">
        <f t="shared" si="7"/>
        <v>72.345522812847094</v>
      </c>
    </row>
    <row r="192" spans="1:11" ht="27" customHeight="1">
      <c r="A192" s="59">
        <v>184</v>
      </c>
      <c r="B192" s="1">
        <v>502</v>
      </c>
      <c r="C192" s="24" t="s">
        <v>274</v>
      </c>
      <c r="D192" s="4"/>
      <c r="E192" s="29" t="s">
        <v>143</v>
      </c>
      <c r="F192" s="60">
        <f>F193</f>
        <v>200</v>
      </c>
      <c r="G192" s="60"/>
      <c r="H192" s="65">
        <f>SUM(H193)</f>
        <v>200</v>
      </c>
      <c r="I192" s="65">
        <f>SUM(I193)</f>
        <v>89.373000000000005</v>
      </c>
      <c r="J192" s="61">
        <f t="shared" si="7"/>
        <v>44.686500000000002</v>
      </c>
    </row>
    <row r="193" spans="1:11" ht="26.25" customHeight="1">
      <c r="A193" s="59">
        <v>185</v>
      </c>
      <c r="B193" s="3">
        <v>502</v>
      </c>
      <c r="C193" s="27" t="s">
        <v>274</v>
      </c>
      <c r="D193" s="4" t="s">
        <v>63</v>
      </c>
      <c r="E193" s="32" t="s">
        <v>326</v>
      </c>
      <c r="F193" s="62">
        <v>200</v>
      </c>
      <c r="G193" s="62"/>
      <c r="H193" s="62">
        <v>200</v>
      </c>
      <c r="I193" s="62">
        <v>89.373000000000005</v>
      </c>
      <c r="J193" s="64">
        <f t="shared" si="7"/>
        <v>44.686500000000002</v>
      </c>
    </row>
    <row r="194" spans="1:11" ht="26.25" customHeight="1">
      <c r="A194" s="59">
        <v>186</v>
      </c>
      <c r="B194" s="1">
        <v>502</v>
      </c>
      <c r="C194" s="24" t="s">
        <v>275</v>
      </c>
      <c r="D194" s="4"/>
      <c r="E194" s="29" t="s">
        <v>147</v>
      </c>
      <c r="F194" s="60">
        <f>F195</f>
        <v>1380</v>
      </c>
      <c r="G194" s="60"/>
      <c r="H194" s="65">
        <f>SUM(H195)</f>
        <v>0</v>
      </c>
      <c r="I194" s="65">
        <f>SUM(I195)</f>
        <v>0</v>
      </c>
      <c r="J194" s="61">
        <v>0</v>
      </c>
    </row>
    <row r="195" spans="1:11" ht="26.25" customHeight="1">
      <c r="A195" s="59">
        <v>187</v>
      </c>
      <c r="B195" s="3">
        <v>502</v>
      </c>
      <c r="C195" s="27" t="s">
        <v>275</v>
      </c>
      <c r="D195" s="4" t="s">
        <v>52</v>
      </c>
      <c r="E195" s="32" t="s">
        <v>129</v>
      </c>
      <c r="F195" s="62">
        <v>1380</v>
      </c>
      <c r="G195" s="62"/>
      <c r="H195" s="62">
        <v>0</v>
      </c>
      <c r="I195" s="62">
        <v>0</v>
      </c>
      <c r="J195" s="64">
        <v>0</v>
      </c>
    </row>
    <row r="196" spans="1:11" ht="42" customHeight="1">
      <c r="A196" s="59">
        <v>188</v>
      </c>
      <c r="B196" s="1">
        <v>502</v>
      </c>
      <c r="C196" s="24" t="s">
        <v>276</v>
      </c>
      <c r="D196" s="4"/>
      <c r="E196" s="29" t="s">
        <v>148</v>
      </c>
      <c r="F196" s="60">
        <f>F197</f>
        <v>500</v>
      </c>
      <c r="G196" s="60"/>
      <c r="H196" s="65">
        <f>SUM(H197)</f>
        <v>180</v>
      </c>
      <c r="I196" s="65">
        <f>SUM(I197)</f>
        <v>180</v>
      </c>
      <c r="J196" s="61">
        <f t="shared" si="7"/>
        <v>100</v>
      </c>
    </row>
    <row r="197" spans="1:11" ht="26.25" customHeight="1">
      <c r="A197" s="59">
        <v>189</v>
      </c>
      <c r="B197" s="3">
        <v>502</v>
      </c>
      <c r="C197" s="27" t="s">
        <v>276</v>
      </c>
      <c r="D197" s="4" t="s">
        <v>52</v>
      </c>
      <c r="E197" s="32" t="s">
        <v>129</v>
      </c>
      <c r="F197" s="62">
        <v>500</v>
      </c>
      <c r="G197" s="62"/>
      <c r="H197" s="62">
        <v>180</v>
      </c>
      <c r="I197" s="62">
        <v>180</v>
      </c>
      <c r="J197" s="64">
        <f t="shared" si="7"/>
        <v>100</v>
      </c>
    </row>
    <row r="198" spans="1:11" ht="52.5" customHeight="1">
      <c r="A198" s="59">
        <v>190</v>
      </c>
      <c r="B198" s="1">
        <v>502</v>
      </c>
      <c r="C198" s="24" t="s">
        <v>340</v>
      </c>
      <c r="D198" s="2"/>
      <c r="E198" s="29" t="s">
        <v>341</v>
      </c>
      <c r="F198" s="60">
        <f>SUM(F199)</f>
        <v>0</v>
      </c>
      <c r="G198" s="60"/>
      <c r="H198" s="60">
        <f>SUM(H199)</f>
        <v>320</v>
      </c>
      <c r="I198" s="60">
        <f>SUM(I199)</f>
        <v>320</v>
      </c>
      <c r="J198" s="61">
        <f>SUM(J199)</f>
        <v>100</v>
      </c>
    </row>
    <row r="199" spans="1:11" ht="45.75" customHeight="1">
      <c r="A199" s="59">
        <v>191</v>
      </c>
      <c r="B199" s="3">
        <v>502</v>
      </c>
      <c r="C199" s="27" t="s">
        <v>340</v>
      </c>
      <c r="D199" s="4" t="s">
        <v>52</v>
      </c>
      <c r="E199" s="32" t="s">
        <v>342</v>
      </c>
      <c r="F199" s="62">
        <v>0</v>
      </c>
      <c r="G199" s="62"/>
      <c r="H199" s="62">
        <v>320</v>
      </c>
      <c r="I199" s="62">
        <v>320</v>
      </c>
      <c r="J199" s="64">
        <f>I199/H199*100</f>
        <v>100</v>
      </c>
    </row>
    <row r="200" spans="1:11" ht="18.75" customHeight="1">
      <c r="A200" s="59">
        <v>192</v>
      </c>
      <c r="B200" s="25">
        <v>503</v>
      </c>
      <c r="C200" s="24"/>
      <c r="D200" s="24"/>
      <c r="E200" s="34" t="s">
        <v>17</v>
      </c>
      <c r="F200" s="69">
        <f>SUM(F201)</f>
        <v>3974.7</v>
      </c>
      <c r="G200" s="62"/>
      <c r="H200" s="60">
        <f>H201</f>
        <v>4085.0889999999999</v>
      </c>
      <c r="I200" s="60">
        <f>I201</f>
        <v>3715.3989999999999</v>
      </c>
      <c r="J200" s="61">
        <f t="shared" si="7"/>
        <v>90.950258366463984</v>
      </c>
    </row>
    <row r="201" spans="1:11" ht="43.5" customHeight="1">
      <c r="A201" s="59">
        <v>193</v>
      </c>
      <c r="B201" s="1">
        <v>503</v>
      </c>
      <c r="C201" s="2" t="s">
        <v>217</v>
      </c>
      <c r="D201" s="2"/>
      <c r="E201" s="31" t="s">
        <v>216</v>
      </c>
      <c r="F201" s="60">
        <f>SUM(F202+F204+F206)</f>
        <v>3974.7</v>
      </c>
      <c r="G201" s="60" t="e">
        <f>#REF!+#REF!+#REF!+#REF!+#REF!</f>
        <v>#REF!</v>
      </c>
      <c r="H201" s="65">
        <f>SUM(H202+H204+H206)</f>
        <v>4085.0889999999999</v>
      </c>
      <c r="I201" s="65">
        <f>SUM(I202+I204+I206)</f>
        <v>3715.3989999999999</v>
      </c>
      <c r="J201" s="61">
        <f t="shared" si="7"/>
        <v>90.950258366463984</v>
      </c>
    </row>
    <row r="202" spans="1:11" s="13" customFormat="1" ht="18.75" customHeight="1">
      <c r="A202" s="59">
        <v>194</v>
      </c>
      <c r="B202" s="1">
        <v>503</v>
      </c>
      <c r="C202" s="2" t="s">
        <v>304</v>
      </c>
      <c r="D202" s="2"/>
      <c r="E202" s="29" t="s">
        <v>18</v>
      </c>
      <c r="F202" s="60">
        <f>F203</f>
        <v>2518</v>
      </c>
      <c r="G202" s="60">
        <v>150</v>
      </c>
      <c r="H202" s="60">
        <f>H203</f>
        <v>2971.788</v>
      </c>
      <c r="I202" s="60">
        <f>I203</f>
        <v>2611.4760000000001</v>
      </c>
      <c r="J202" s="61">
        <f>I202/H202*100</f>
        <v>87.875581972872894</v>
      </c>
      <c r="K202"/>
    </row>
    <row r="203" spans="1:11" s="13" customFormat="1" ht="25.5" customHeight="1">
      <c r="A203" s="59">
        <v>195</v>
      </c>
      <c r="B203" s="3">
        <v>503</v>
      </c>
      <c r="C203" s="4" t="s">
        <v>304</v>
      </c>
      <c r="D203" s="4" t="s">
        <v>63</v>
      </c>
      <c r="E203" s="32" t="s">
        <v>326</v>
      </c>
      <c r="F203" s="62">
        <v>2518</v>
      </c>
      <c r="G203" s="62"/>
      <c r="H203" s="68">
        <v>2971.788</v>
      </c>
      <c r="I203" s="68">
        <v>2611.4760000000001</v>
      </c>
      <c r="J203" s="64">
        <f>I203/H203*100</f>
        <v>87.875581972872894</v>
      </c>
    </row>
    <row r="204" spans="1:11" s="13" customFormat="1" ht="25.5" customHeight="1">
      <c r="A204" s="59">
        <v>196</v>
      </c>
      <c r="B204" s="1">
        <v>503</v>
      </c>
      <c r="C204" s="2" t="s">
        <v>305</v>
      </c>
      <c r="D204" s="2"/>
      <c r="E204" s="29" t="s">
        <v>19</v>
      </c>
      <c r="F204" s="60">
        <f>F205</f>
        <v>445</v>
      </c>
      <c r="G204" s="60"/>
      <c r="H204" s="65">
        <f>SUM(H205)</f>
        <v>324.5</v>
      </c>
      <c r="I204" s="65">
        <f>SUM(I205)</f>
        <v>324.28500000000003</v>
      </c>
      <c r="J204" s="61">
        <v>0</v>
      </c>
    </row>
    <row r="205" spans="1:11" s="12" customFormat="1" ht="30.75" customHeight="1">
      <c r="A205" s="59">
        <v>197</v>
      </c>
      <c r="B205" s="3">
        <v>503</v>
      </c>
      <c r="C205" s="4" t="s">
        <v>305</v>
      </c>
      <c r="D205" s="4" t="s">
        <v>63</v>
      </c>
      <c r="E205" s="32" t="s">
        <v>326</v>
      </c>
      <c r="F205" s="62">
        <v>445</v>
      </c>
      <c r="G205" s="62"/>
      <c r="H205" s="62">
        <v>324.5</v>
      </c>
      <c r="I205" s="62">
        <v>324.28500000000003</v>
      </c>
      <c r="J205" s="64">
        <f t="shared" si="7"/>
        <v>99.933744221879834</v>
      </c>
      <c r="K205" s="13"/>
    </row>
    <row r="206" spans="1:11" ht="25.5" customHeight="1">
      <c r="A206" s="59">
        <v>198</v>
      </c>
      <c r="B206" s="1">
        <v>503</v>
      </c>
      <c r="C206" s="2" t="s">
        <v>306</v>
      </c>
      <c r="D206" s="2"/>
      <c r="E206" s="29" t="s">
        <v>93</v>
      </c>
      <c r="F206" s="60">
        <f>SUM(F207)</f>
        <v>1011.7</v>
      </c>
      <c r="G206" s="62">
        <v>50</v>
      </c>
      <c r="H206" s="60">
        <f>H207</f>
        <v>788.80100000000004</v>
      </c>
      <c r="I206" s="60">
        <f>I207</f>
        <v>779.63800000000003</v>
      </c>
      <c r="J206" s="61">
        <f t="shared" si="7"/>
        <v>98.838363541628368</v>
      </c>
      <c r="K206" s="12"/>
    </row>
    <row r="207" spans="1:11" ht="25.5" customHeight="1">
      <c r="A207" s="59">
        <v>199</v>
      </c>
      <c r="B207" s="3">
        <v>503</v>
      </c>
      <c r="C207" s="4" t="s">
        <v>306</v>
      </c>
      <c r="D207" s="4" t="s">
        <v>63</v>
      </c>
      <c r="E207" s="32" t="s">
        <v>326</v>
      </c>
      <c r="F207" s="62">
        <v>1011.7</v>
      </c>
      <c r="G207" s="62"/>
      <c r="H207" s="62">
        <v>788.80100000000004</v>
      </c>
      <c r="I207" s="62">
        <v>779.63800000000003</v>
      </c>
      <c r="J207" s="64">
        <f t="shared" si="7"/>
        <v>98.838363541628368</v>
      </c>
    </row>
    <row r="208" spans="1:11" ht="22.5" customHeight="1">
      <c r="A208" s="59">
        <v>200</v>
      </c>
      <c r="B208" s="1">
        <v>505</v>
      </c>
      <c r="C208" s="2"/>
      <c r="D208" s="2"/>
      <c r="E208" s="29" t="s">
        <v>58</v>
      </c>
      <c r="F208" s="60">
        <f>SUM(F209+F212)</f>
        <v>71</v>
      </c>
      <c r="G208" s="62"/>
      <c r="H208" s="60">
        <f>SUM(H209+H212)</f>
        <v>47</v>
      </c>
      <c r="I208" s="60">
        <f>SUM(I209+I212)</f>
        <v>47</v>
      </c>
      <c r="J208" s="61">
        <f t="shared" si="7"/>
        <v>100</v>
      </c>
    </row>
    <row r="209" spans="1:10" ht="42" customHeight="1">
      <c r="A209" s="59">
        <v>201</v>
      </c>
      <c r="B209" s="1">
        <v>505</v>
      </c>
      <c r="C209" s="2" t="s">
        <v>217</v>
      </c>
      <c r="D209" s="2"/>
      <c r="E209" s="31" t="s">
        <v>216</v>
      </c>
      <c r="F209" s="60">
        <f>SUM(F210)</f>
        <v>21</v>
      </c>
      <c r="G209" s="62"/>
      <c r="H209" s="60">
        <f>H210</f>
        <v>0</v>
      </c>
      <c r="I209" s="60">
        <f>I210</f>
        <v>0</v>
      </c>
      <c r="J209" s="61">
        <v>0</v>
      </c>
    </row>
    <row r="210" spans="1:10" ht="30" customHeight="1">
      <c r="A210" s="59">
        <v>202</v>
      </c>
      <c r="B210" s="1">
        <v>505</v>
      </c>
      <c r="C210" s="2" t="s">
        <v>307</v>
      </c>
      <c r="D210" s="2"/>
      <c r="E210" s="46" t="s">
        <v>149</v>
      </c>
      <c r="F210" s="60">
        <f>F211</f>
        <v>21</v>
      </c>
      <c r="G210" s="60"/>
      <c r="H210" s="65">
        <f>SUM(H211)</f>
        <v>0</v>
      </c>
      <c r="I210" s="65">
        <f>SUM(I211)</f>
        <v>0</v>
      </c>
      <c r="J210" s="61">
        <v>0</v>
      </c>
    </row>
    <row r="211" spans="1:10" ht="29.25" customHeight="1">
      <c r="A211" s="59">
        <v>203</v>
      </c>
      <c r="B211" s="3">
        <v>505</v>
      </c>
      <c r="C211" s="4" t="s">
        <v>307</v>
      </c>
      <c r="D211" s="4" t="s">
        <v>52</v>
      </c>
      <c r="E211" s="32" t="s">
        <v>129</v>
      </c>
      <c r="F211" s="62">
        <v>21</v>
      </c>
      <c r="G211" s="62"/>
      <c r="H211" s="62">
        <v>0</v>
      </c>
      <c r="I211" s="62">
        <v>0</v>
      </c>
      <c r="J211" s="64">
        <v>0</v>
      </c>
    </row>
    <row r="212" spans="1:10" ht="37.5" customHeight="1">
      <c r="A212" s="59">
        <v>204</v>
      </c>
      <c r="B212" s="25">
        <v>505</v>
      </c>
      <c r="C212" s="24" t="s">
        <v>309</v>
      </c>
      <c r="D212" s="24"/>
      <c r="E212" s="34" t="s">
        <v>225</v>
      </c>
      <c r="F212" s="69">
        <f>F213</f>
        <v>50</v>
      </c>
      <c r="G212" s="60"/>
      <c r="H212" s="65">
        <f>SUM(H213)</f>
        <v>47</v>
      </c>
      <c r="I212" s="65">
        <f>SUM(I213)</f>
        <v>47</v>
      </c>
      <c r="J212" s="61">
        <f t="shared" si="7"/>
        <v>100</v>
      </c>
    </row>
    <row r="213" spans="1:10" ht="25.5" customHeight="1">
      <c r="A213" s="59">
        <v>205</v>
      </c>
      <c r="B213" s="25">
        <v>505</v>
      </c>
      <c r="C213" s="24" t="s">
        <v>226</v>
      </c>
      <c r="D213" s="24"/>
      <c r="E213" s="34" t="s">
        <v>94</v>
      </c>
      <c r="F213" s="69">
        <f>F214</f>
        <v>50</v>
      </c>
      <c r="G213" s="62"/>
      <c r="H213" s="60">
        <f>H214</f>
        <v>47</v>
      </c>
      <c r="I213" s="60">
        <f>I214</f>
        <v>47</v>
      </c>
      <c r="J213" s="61">
        <f t="shared" si="7"/>
        <v>100</v>
      </c>
    </row>
    <row r="214" spans="1:10" ht="28.5" customHeight="1">
      <c r="A214" s="59">
        <v>206</v>
      </c>
      <c r="B214" s="26">
        <v>505</v>
      </c>
      <c r="C214" s="27" t="s">
        <v>226</v>
      </c>
      <c r="D214" s="27" t="s">
        <v>63</v>
      </c>
      <c r="E214" s="36" t="s">
        <v>326</v>
      </c>
      <c r="F214" s="68">
        <v>50</v>
      </c>
      <c r="G214" s="62"/>
      <c r="H214" s="62">
        <v>47</v>
      </c>
      <c r="I214" s="62">
        <v>47</v>
      </c>
      <c r="J214" s="64">
        <f t="shared" si="7"/>
        <v>100</v>
      </c>
    </row>
    <row r="215" spans="1:10" ht="24" customHeight="1">
      <c r="A215" s="59">
        <v>207</v>
      </c>
      <c r="B215" s="1">
        <v>600</v>
      </c>
      <c r="C215" s="2"/>
      <c r="D215" s="2"/>
      <c r="E215" s="33" t="s">
        <v>20</v>
      </c>
      <c r="F215" s="60">
        <f>SUM(F216)</f>
        <v>465</v>
      </c>
      <c r="G215" s="62"/>
      <c r="H215" s="60">
        <f t="shared" ref="H215:I218" si="8">SUM(H216)</f>
        <v>350.95499999999998</v>
      </c>
      <c r="I215" s="60">
        <f t="shared" si="8"/>
        <v>350.67700000000002</v>
      </c>
      <c r="J215" s="61">
        <f t="shared" si="7"/>
        <v>99.920787565357401</v>
      </c>
    </row>
    <row r="216" spans="1:10" ht="24" customHeight="1">
      <c r="A216" s="59">
        <v>208</v>
      </c>
      <c r="B216" s="1">
        <v>603</v>
      </c>
      <c r="C216" s="2"/>
      <c r="D216" s="2"/>
      <c r="E216" s="29" t="s">
        <v>295</v>
      </c>
      <c r="F216" s="60">
        <f>SUM(F217)</f>
        <v>465</v>
      </c>
      <c r="G216" s="62"/>
      <c r="H216" s="60">
        <f t="shared" si="8"/>
        <v>350.95499999999998</v>
      </c>
      <c r="I216" s="60">
        <f t="shared" si="8"/>
        <v>350.67700000000002</v>
      </c>
      <c r="J216" s="61">
        <f t="shared" si="7"/>
        <v>99.920787565357401</v>
      </c>
    </row>
    <row r="217" spans="1:10" ht="28.5" customHeight="1">
      <c r="A217" s="59">
        <v>209</v>
      </c>
      <c r="B217" s="1">
        <v>603</v>
      </c>
      <c r="C217" s="2" t="s">
        <v>308</v>
      </c>
      <c r="D217" s="2"/>
      <c r="E217" s="29" t="s">
        <v>227</v>
      </c>
      <c r="F217" s="60">
        <f>F218</f>
        <v>465</v>
      </c>
      <c r="G217" s="60" t="e">
        <f>G218</f>
        <v>#REF!</v>
      </c>
      <c r="H217" s="65">
        <f>SUM(H218+H220)</f>
        <v>350.95499999999998</v>
      </c>
      <c r="I217" s="65">
        <f>SUM(I218+I220)</f>
        <v>350.67700000000002</v>
      </c>
      <c r="J217" s="61">
        <f t="shared" si="7"/>
        <v>99.920787565357401</v>
      </c>
    </row>
    <row r="218" spans="1:10" ht="50.25" customHeight="1">
      <c r="A218" s="59">
        <v>210</v>
      </c>
      <c r="B218" s="1">
        <v>603</v>
      </c>
      <c r="C218" s="2" t="s">
        <v>228</v>
      </c>
      <c r="D218" s="4"/>
      <c r="E218" s="29" t="s">
        <v>95</v>
      </c>
      <c r="F218" s="60">
        <f>F219</f>
        <v>465</v>
      </c>
      <c r="G218" s="60" t="e">
        <f>G219+#REF!+#REF!</f>
        <v>#REF!</v>
      </c>
      <c r="H218" s="65">
        <f t="shared" si="8"/>
        <v>257.95499999999998</v>
      </c>
      <c r="I218" s="65">
        <f t="shared" si="8"/>
        <v>257.67700000000002</v>
      </c>
      <c r="J218" s="61">
        <f>I218/H218*100</f>
        <v>99.892229264794267</v>
      </c>
    </row>
    <row r="219" spans="1:10" ht="25.5" customHeight="1">
      <c r="A219" s="59">
        <v>211</v>
      </c>
      <c r="B219" s="3">
        <v>603</v>
      </c>
      <c r="C219" s="4" t="s">
        <v>228</v>
      </c>
      <c r="D219" s="4" t="s">
        <v>63</v>
      </c>
      <c r="E219" s="32" t="s">
        <v>326</v>
      </c>
      <c r="F219" s="62">
        <v>465</v>
      </c>
      <c r="G219" s="62">
        <f>G222</f>
        <v>581</v>
      </c>
      <c r="H219" s="62">
        <v>257.95499999999998</v>
      </c>
      <c r="I219" s="62">
        <v>257.67700000000002</v>
      </c>
      <c r="J219" s="64">
        <f t="shared" si="7"/>
        <v>99.892229264794267</v>
      </c>
    </row>
    <row r="220" spans="1:10" ht="42" customHeight="1">
      <c r="A220" s="59">
        <v>212</v>
      </c>
      <c r="B220" s="1">
        <v>603</v>
      </c>
      <c r="C220" s="2" t="s">
        <v>343</v>
      </c>
      <c r="D220" s="2"/>
      <c r="E220" s="46" t="s">
        <v>344</v>
      </c>
      <c r="F220" s="60">
        <f>SUM(F221)</f>
        <v>0</v>
      </c>
      <c r="G220" s="60"/>
      <c r="H220" s="60">
        <f>SUM(H221)</f>
        <v>93</v>
      </c>
      <c r="I220" s="60">
        <f>SUM(I221)</f>
        <v>93</v>
      </c>
      <c r="J220" s="61">
        <f>SUM(J221)</f>
        <v>100</v>
      </c>
    </row>
    <row r="221" spans="1:10" ht="32.25" customHeight="1">
      <c r="A221" s="59">
        <v>213</v>
      </c>
      <c r="B221" s="3">
        <v>603</v>
      </c>
      <c r="C221" s="4" t="s">
        <v>343</v>
      </c>
      <c r="D221" s="4" t="s">
        <v>63</v>
      </c>
      <c r="E221" s="32" t="s">
        <v>326</v>
      </c>
      <c r="F221" s="62">
        <v>0</v>
      </c>
      <c r="G221" s="62"/>
      <c r="H221" s="62">
        <v>93</v>
      </c>
      <c r="I221" s="62">
        <v>93</v>
      </c>
      <c r="J221" s="64">
        <f>I221/H221*100</f>
        <v>100</v>
      </c>
    </row>
    <row r="222" spans="1:10" ht="21.75" customHeight="1">
      <c r="A222" s="59">
        <v>214</v>
      </c>
      <c r="B222" s="1">
        <v>700</v>
      </c>
      <c r="C222" s="2"/>
      <c r="D222" s="2"/>
      <c r="E222" s="33" t="s">
        <v>21</v>
      </c>
      <c r="F222" s="60">
        <f>SUM(F223+F241+F264)</f>
        <v>116625.8</v>
      </c>
      <c r="G222" s="60">
        <f>G223</f>
        <v>581</v>
      </c>
      <c r="H222" s="65">
        <f>SUM(H223+H241+H264)</f>
        <v>118708.00199999999</v>
      </c>
      <c r="I222" s="65">
        <f>SUM(I223+I241+I264)</f>
        <v>114804.591</v>
      </c>
      <c r="J222" s="61">
        <f t="shared" si="7"/>
        <v>96.711754107360008</v>
      </c>
    </row>
    <row r="223" spans="1:10" ht="22.5" customHeight="1">
      <c r="A223" s="59">
        <v>215</v>
      </c>
      <c r="B223" s="1">
        <v>701</v>
      </c>
      <c r="C223" s="2"/>
      <c r="D223" s="2"/>
      <c r="E223" s="29" t="s">
        <v>22</v>
      </c>
      <c r="F223" s="60">
        <f>SUM(F224)</f>
        <v>42777</v>
      </c>
      <c r="G223" s="62">
        <v>581</v>
      </c>
      <c r="H223" s="65">
        <f>SUM(H224)</f>
        <v>41915.481999999996</v>
      </c>
      <c r="I223" s="65">
        <f>SUM(I224)</f>
        <v>38369.722999999998</v>
      </c>
      <c r="J223" s="61">
        <f>SUM(J224)</f>
        <v>91.540693722667925</v>
      </c>
    </row>
    <row r="224" spans="1:10" ht="27.75" customHeight="1">
      <c r="A224" s="59">
        <v>216</v>
      </c>
      <c r="B224" s="1">
        <v>701</v>
      </c>
      <c r="C224" s="2" t="s">
        <v>230</v>
      </c>
      <c r="D224" s="4"/>
      <c r="E224" s="29" t="s">
        <v>229</v>
      </c>
      <c r="F224" s="60">
        <f>F225+F230</f>
        <v>42777</v>
      </c>
      <c r="G224" s="62"/>
      <c r="H224" s="60">
        <f>SUM(H225+H230+H239)</f>
        <v>41915.481999999996</v>
      </c>
      <c r="I224" s="60">
        <f>SUM(I225+I230+I239)</f>
        <v>38369.722999999998</v>
      </c>
      <c r="J224" s="61">
        <f t="shared" si="7"/>
        <v>91.540693722667925</v>
      </c>
    </row>
    <row r="225" spans="1:10" ht="34.5" customHeight="1">
      <c r="A225" s="59">
        <v>217</v>
      </c>
      <c r="B225" s="1">
        <v>701</v>
      </c>
      <c r="C225" s="2" t="s">
        <v>231</v>
      </c>
      <c r="D225" s="2"/>
      <c r="E225" s="29" t="s">
        <v>96</v>
      </c>
      <c r="F225" s="60">
        <f>SUM(F226)</f>
        <v>25000</v>
      </c>
      <c r="G225" s="60"/>
      <c r="H225" s="65">
        <f>SUM(H226)</f>
        <v>24108.096999999998</v>
      </c>
      <c r="I225" s="65">
        <f>SUM(I226)</f>
        <v>20600.422999999999</v>
      </c>
      <c r="J225" s="61">
        <f t="shared" si="7"/>
        <v>85.450224461930773</v>
      </c>
    </row>
    <row r="226" spans="1:10" ht="49.5" customHeight="1">
      <c r="A226" s="59">
        <v>218</v>
      </c>
      <c r="B226" s="1">
        <v>701</v>
      </c>
      <c r="C226" s="2" t="s">
        <v>232</v>
      </c>
      <c r="D226" s="2"/>
      <c r="E226" s="29" t="s">
        <v>97</v>
      </c>
      <c r="F226" s="60">
        <f>F228+F227</f>
        <v>25000</v>
      </c>
      <c r="G226" s="62"/>
      <c r="H226" s="60">
        <f>SUM(H227:H229)</f>
        <v>24108.096999999998</v>
      </c>
      <c r="I226" s="60">
        <f>SUM(I227:I229)</f>
        <v>20600.422999999999</v>
      </c>
      <c r="J226" s="61">
        <f t="shared" si="7"/>
        <v>85.450224461930773</v>
      </c>
    </row>
    <row r="227" spans="1:10" ht="27" customHeight="1">
      <c r="A227" s="59">
        <v>219</v>
      </c>
      <c r="B227" s="3">
        <v>701</v>
      </c>
      <c r="C227" s="4" t="s">
        <v>232</v>
      </c>
      <c r="D227" s="4" t="s">
        <v>43</v>
      </c>
      <c r="E227" s="32" t="s">
        <v>44</v>
      </c>
      <c r="F227" s="62">
        <v>9413</v>
      </c>
      <c r="G227" s="62"/>
      <c r="H227" s="63">
        <v>9382.4</v>
      </c>
      <c r="I227" s="63">
        <v>7171.8519999999999</v>
      </c>
      <c r="J227" s="64">
        <f t="shared" si="7"/>
        <v>76.439418485675304</v>
      </c>
    </row>
    <row r="228" spans="1:10" ht="26.25" customHeight="1">
      <c r="A228" s="59">
        <v>220</v>
      </c>
      <c r="B228" s="3">
        <v>701</v>
      </c>
      <c r="C228" s="4" t="s">
        <v>232</v>
      </c>
      <c r="D228" s="4" t="s">
        <v>63</v>
      </c>
      <c r="E228" s="32" t="s">
        <v>326</v>
      </c>
      <c r="F228" s="62">
        <v>15587</v>
      </c>
      <c r="G228" s="62"/>
      <c r="H228" s="63">
        <v>14681.451999999999</v>
      </c>
      <c r="I228" s="63">
        <v>13384.325999999999</v>
      </c>
      <c r="J228" s="64">
        <f>I228/H228*100</f>
        <v>91.164865709467975</v>
      </c>
    </row>
    <row r="229" spans="1:10" ht="26.25" customHeight="1">
      <c r="A229" s="59">
        <v>221</v>
      </c>
      <c r="B229" s="3">
        <v>701</v>
      </c>
      <c r="C229" s="4" t="s">
        <v>232</v>
      </c>
      <c r="D229" s="4" t="s">
        <v>311</v>
      </c>
      <c r="E229" s="32" t="s">
        <v>312</v>
      </c>
      <c r="F229" s="62">
        <v>0</v>
      </c>
      <c r="G229" s="62"/>
      <c r="H229" s="63">
        <v>44.244999999999997</v>
      </c>
      <c r="I229" s="63">
        <v>44.244999999999997</v>
      </c>
      <c r="J229" s="64">
        <f>I229/H229*100</f>
        <v>100</v>
      </c>
    </row>
    <row r="230" spans="1:10" ht="62.25" customHeight="1">
      <c r="A230" s="59">
        <v>222</v>
      </c>
      <c r="B230" s="1">
        <v>701</v>
      </c>
      <c r="C230" s="2" t="s">
        <v>233</v>
      </c>
      <c r="D230" s="4"/>
      <c r="E230" s="29" t="s">
        <v>98</v>
      </c>
      <c r="F230" s="60">
        <f>F231+F235</f>
        <v>17777</v>
      </c>
      <c r="G230" s="60"/>
      <c r="H230" s="65">
        <f>SUM(H231+H233+H235+H237)</f>
        <v>17777</v>
      </c>
      <c r="I230" s="65">
        <f>SUM(I231+I233+I235+I237)</f>
        <v>17769.3</v>
      </c>
      <c r="J230" s="61">
        <f>I230/H230*100</f>
        <v>99.956685604995215</v>
      </c>
    </row>
    <row r="231" spans="1:10" ht="68.25" customHeight="1">
      <c r="A231" s="59">
        <v>223</v>
      </c>
      <c r="B231" s="1">
        <v>701</v>
      </c>
      <c r="C231" s="2" t="s">
        <v>234</v>
      </c>
      <c r="D231" s="4"/>
      <c r="E231" s="29" t="s">
        <v>99</v>
      </c>
      <c r="F231" s="60">
        <f>F232</f>
        <v>17505.599999999999</v>
      </c>
      <c r="G231" s="62"/>
      <c r="H231" s="60">
        <f>H232</f>
        <v>0</v>
      </c>
      <c r="I231" s="60">
        <f>I232</f>
        <v>0</v>
      </c>
      <c r="J231" s="61">
        <v>0</v>
      </c>
    </row>
    <row r="232" spans="1:10" ht="15.75" customHeight="1">
      <c r="A232" s="59">
        <v>224</v>
      </c>
      <c r="B232" s="3">
        <v>701</v>
      </c>
      <c r="C232" s="4" t="s">
        <v>234</v>
      </c>
      <c r="D232" s="4" t="s">
        <v>43</v>
      </c>
      <c r="E232" s="32" t="s">
        <v>44</v>
      </c>
      <c r="F232" s="62">
        <v>17505.599999999999</v>
      </c>
      <c r="G232" s="60" t="e">
        <f>G235+G258+G278+G293</f>
        <v>#REF!</v>
      </c>
      <c r="H232" s="63">
        <v>0</v>
      </c>
      <c r="I232" s="63">
        <v>0</v>
      </c>
      <c r="J232" s="64">
        <v>0</v>
      </c>
    </row>
    <row r="233" spans="1:10" ht="84.75" customHeight="1">
      <c r="A233" s="59">
        <v>225</v>
      </c>
      <c r="B233" s="1">
        <v>701</v>
      </c>
      <c r="C233" s="53" t="s">
        <v>322</v>
      </c>
      <c r="D233" s="2"/>
      <c r="E233" s="29" t="s">
        <v>99</v>
      </c>
      <c r="F233" s="60">
        <f>SUM(F234)</f>
        <v>0</v>
      </c>
      <c r="G233" s="60"/>
      <c r="H233" s="65">
        <f>SUM(H234)</f>
        <v>17437</v>
      </c>
      <c r="I233" s="65">
        <f>SUM(I234)</f>
        <v>17437</v>
      </c>
      <c r="J233" s="61">
        <f>I233/H233*100</f>
        <v>100</v>
      </c>
    </row>
    <row r="234" spans="1:10" ht="15.75" customHeight="1">
      <c r="A234" s="59">
        <v>226</v>
      </c>
      <c r="B234" s="3">
        <v>701</v>
      </c>
      <c r="C234" s="52" t="s">
        <v>322</v>
      </c>
      <c r="D234" s="4" t="s">
        <v>43</v>
      </c>
      <c r="E234" s="32" t="s">
        <v>44</v>
      </c>
      <c r="F234" s="62">
        <v>0</v>
      </c>
      <c r="G234" s="60"/>
      <c r="H234" s="63">
        <v>17437</v>
      </c>
      <c r="I234" s="63">
        <v>17437</v>
      </c>
      <c r="J234" s="64">
        <f>I234/H234*100</f>
        <v>100</v>
      </c>
    </row>
    <row r="235" spans="1:10" ht="80.25" customHeight="1">
      <c r="A235" s="59">
        <v>227</v>
      </c>
      <c r="B235" s="1">
        <v>701</v>
      </c>
      <c r="C235" s="2" t="s">
        <v>235</v>
      </c>
      <c r="D235" s="4"/>
      <c r="E235" s="29" t="s">
        <v>100</v>
      </c>
      <c r="F235" s="60">
        <f>F236</f>
        <v>271.39999999999998</v>
      </c>
      <c r="G235" s="60" t="e">
        <f>#REF!+#REF!+#REF!+#REF!+#REF!+#REF!</f>
        <v>#REF!</v>
      </c>
      <c r="H235" s="60">
        <f>H236</f>
        <v>0</v>
      </c>
      <c r="I235" s="60">
        <f>I236</f>
        <v>0</v>
      </c>
      <c r="J235" s="61">
        <v>0</v>
      </c>
    </row>
    <row r="236" spans="1:10" ht="30" customHeight="1">
      <c r="A236" s="59">
        <v>228</v>
      </c>
      <c r="B236" s="3">
        <v>701</v>
      </c>
      <c r="C236" s="4" t="s">
        <v>235</v>
      </c>
      <c r="D236" s="4" t="s">
        <v>63</v>
      </c>
      <c r="E236" s="32" t="s">
        <v>326</v>
      </c>
      <c r="F236" s="62">
        <v>271.39999999999998</v>
      </c>
      <c r="G236" s="60"/>
      <c r="H236" s="63">
        <v>0</v>
      </c>
      <c r="I236" s="63">
        <v>0</v>
      </c>
      <c r="J236" s="64">
        <v>0</v>
      </c>
    </row>
    <row r="237" spans="1:10" ht="79.5" customHeight="1">
      <c r="A237" s="59">
        <v>229</v>
      </c>
      <c r="B237" s="1">
        <v>701</v>
      </c>
      <c r="C237" s="53" t="s">
        <v>323</v>
      </c>
      <c r="D237" s="2"/>
      <c r="E237" s="29" t="s">
        <v>100</v>
      </c>
      <c r="F237" s="60">
        <f>SUM(F238)</f>
        <v>0</v>
      </c>
      <c r="G237" s="60"/>
      <c r="H237" s="65">
        <f>SUM(H238)</f>
        <v>340</v>
      </c>
      <c r="I237" s="65">
        <f>SUM(I238)</f>
        <v>332.3</v>
      </c>
      <c r="J237" s="61">
        <f>I237/H237*100</f>
        <v>97.735294117647058</v>
      </c>
    </row>
    <row r="238" spans="1:10" ht="30" customHeight="1">
      <c r="A238" s="59">
        <v>230</v>
      </c>
      <c r="B238" s="3">
        <v>701</v>
      </c>
      <c r="C238" s="51" t="s">
        <v>323</v>
      </c>
      <c r="D238" s="4" t="s">
        <v>63</v>
      </c>
      <c r="E238" s="32" t="s">
        <v>326</v>
      </c>
      <c r="F238" s="62">
        <v>0</v>
      </c>
      <c r="G238" s="60"/>
      <c r="H238" s="63">
        <v>340</v>
      </c>
      <c r="I238" s="63">
        <v>332.3</v>
      </c>
      <c r="J238" s="64">
        <f>I238/H238*100</f>
        <v>97.735294117647058</v>
      </c>
    </row>
    <row r="239" spans="1:10" ht="30" customHeight="1">
      <c r="A239" s="59">
        <v>231</v>
      </c>
      <c r="B239" s="1">
        <v>701</v>
      </c>
      <c r="C239" s="2" t="s">
        <v>345</v>
      </c>
      <c r="D239" s="2"/>
      <c r="E239" s="29" t="s">
        <v>346</v>
      </c>
      <c r="F239" s="60">
        <f>SUM(F240)</f>
        <v>0</v>
      </c>
      <c r="G239" s="60"/>
      <c r="H239" s="65">
        <f>SUM(H240)</f>
        <v>30.385000000000002</v>
      </c>
      <c r="I239" s="65">
        <f>SUM(I240)</f>
        <v>0</v>
      </c>
      <c r="J239" s="61">
        <f>SUM(J240)</f>
        <v>0</v>
      </c>
    </row>
    <row r="240" spans="1:10" ht="30" customHeight="1">
      <c r="A240" s="59">
        <v>232</v>
      </c>
      <c r="B240" s="3">
        <v>701</v>
      </c>
      <c r="C240" s="4" t="s">
        <v>345</v>
      </c>
      <c r="D240" s="4" t="s">
        <v>63</v>
      </c>
      <c r="E240" s="32" t="s">
        <v>326</v>
      </c>
      <c r="F240" s="62">
        <v>0</v>
      </c>
      <c r="G240" s="60"/>
      <c r="H240" s="63">
        <v>30.385000000000002</v>
      </c>
      <c r="I240" s="63">
        <v>0</v>
      </c>
      <c r="J240" s="64">
        <f>I240/H240*100</f>
        <v>0</v>
      </c>
    </row>
    <row r="241" spans="1:10" ht="27" customHeight="1">
      <c r="A241" s="59">
        <v>233</v>
      </c>
      <c r="B241" s="1">
        <v>702</v>
      </c>
      <c r="C241" s="2"/>
      <c r="D241" s="2"/>
      <c r="E241" s="29" t="s">
        <v>23</v>
      </c>
      <c r="F241" s="60">
        <f>SUM(F242)</f>
        <v>71348.3</v>
      </c>
      <c r="G241" s="60"/>
      <c r="H241" s="60">
        <f>H242</f>
        <v>74015.972999999998</v>
      </c>
      <c r="I241" s="60">
        <f>I242</f>
        <v>73664.974000000002</v>
      </c>
      <c r="J241" s="61">
        <v>0</v>
      </c>
    </row>
    <row r="242" spans="1:10" ht="42.75" customHeight="1">
      <c r="A242" s="59">
        <v>234</v>
      </c>
      <c r="B242" s="1">
        <v>702</v>
      </c>
      <c r="C242" s="2" t="s">
        <v>230</v>
      </c>
      <c r="D242" s="2"/>
      <c r="E242" s="29" t="s">
        <v>229</v>
      </c>
      <c r="F242" s="60">
        <f>SUM(F243+F248+F253+F262)</f>
        <v>71348.3</v>
      </c>
      <c r="G242" s="60">
        <f>G244</f>
        <v>81276</v>
      </c>
      <c r="H242" s="65">
        <f>SUM(H243+H248+H253+H262)</f>
        <v>74015.972999999998</v>
      </c>
      <c r="I242" s="65">
        <f>SUM(I243+I248+I253+I262)</f>
        <v>73664.974000000002</v>
      </c>
      <c r="J242" s="61">
        <v>0</v>
      </c>
    </row>
    <row r="243" spans="1:10" ht="35.25" customHeight="1">
      <c r="A243" s="59">
        <v>235</v>
      </c>
      <c r="B243" s="1">
        <v>702</v>
      </c>
      <c r="C243" s="2" t="s">
        <v>236</v>
      </c>
      <c r="D243" s="2"/>
      <c r="E243" s="29" t="s">
        <v>101</v>
      </c>
      <c r="F243" s="60">
        <f>F244</f>
        <v>23377</v>
      </c>
      <c r="G243" s="60"/>
      <c r="H243" s="60">
        <f>SUM(H244)</f>
        <v>23581.773999999998</v>
      </c>
      <c r="I243" s="60">
        <f>SUM(I244)</f>
        <v>23438.272999999997</v>
      </c>
      <c r="J243" s="61">
        <f t="shared" si="7"/>
        <v>99.391474958584539</v>
      </c>
    </row>
    <row r="244" spans="1:10" ht="55.5" customHeight="1">
      <c r="A244" s="59">
        <v>236</v>
      </c>
      <c r="B244" s="1">
        <v>702</v>
      </c>
      <c r="C244" s="2" t="s">
        <v>237</v>
      </c>
      <c r="D244" s="2"/>
      <c r="E244" s="29" t="s">
        <v>102</v>
      </c>
      <c r="F244" s="60">
        <f>F246+F245</f>
        <v>23377</v>
      </c>
      <c r="G244" s="62">
        <v>81276</v>
      </c>
      <c r="H244" s="60">
        <f>SUM(H245:H247)</f>
        <v>23581.773999999998</v>
      </c>
      <c r="I244" s="60">
        <f>SUM(I245:I247)</f>
        <v>23438.272999999997</v>
      </c>
      <c r="J244" s="61">
        <f t="shared" si="7"/>
        <v>99.391474958584539</v>
      </c>
    </row>
    <row r="245" spans="1:10" ht="17.25" customHeight="1">
      <c r="A245" s="59">
        <v>237</v>
      </c>
      <c r="B245" s="3">
        <v>702</v>
      </c>
      <c r="C245" s="4" t="s">
        <v>237</v>
      </c>
      <c r="D245" s="4" t="s">
        <v>43</v>
      </c>
      <c r="E245" s="32" t="s">
        <v>44</v>
      </c>
      <c r="F245" s="62">
        <v>12584</v>
      </c>
      <c r="G245" s="62"/>
      <c r="H245" s="63">
        <v>12427.874</v>
      </c>
      <c r="I245" s="63">
        <v>12417.236999999999</v>
      </c>
      <c r="J245" s="64">
        <f t="shared" si="7"/>
        <v>99.914410139658642</v>
      </c>
    </row>
    <row r="246" spans="1:10" ht="30" customHeight="1">
      <c r="A246" s="59">
        <v>238</v>
      </c>
      <c r="B246" s="3">
        <v>702</v>
      </c>
      <c r="C246" s="4" t="s">
        <v>237</v>
      </c>
      <c r="D246" s="4" t="s">
        <v>63</v>
      </c>
      <c r="E246" s="32" t="s">
        <v>326</v>
      </c>
      <c r="F246" s="62">
        <v>10793</v>
      </c>
      <c r="G246" s="62"/>
      <c r="H246" s="62">
        <v>10911.828</v>
      </c>
      <c r="I246" s="62">
        <v>10779.946</v>
      </c>
      <c r="J246" s="64">
        <v>0</v>
      </c>
    </row>
    <row r="247" spans="1:10" ht="20.25" customHeight="1">
      <c r="A247" s="59">
        <v>239</v>
      </c>
      <c r="B247" s="3">
        <v>702</v>
      </c>
      <c r="C247" s="4" t="s">
        <v>237</v>
      </c>
      <c r="D247" s="4" t="s">
        <v>311</v>
      </c>
      <c r="E247" s="32" t="s">
        <v>312</v>
      </c>
      <c r="F247" s="62">
        <v>0</v>
      </c>
      <c r="G247" s="62"/>
      <c r="H247" s="62">
        <v>242.072</v>
      </c>
      <c r="I247" s="62">
        <v>241.09</v>
      </c>
      <c r="J247" s="64">
        <f>I247/H247*100</f>
        <v>99.594335569582597</v>
      </c>
    </row>
    <row r="248" spans="1:10" ht="30" customHeight="1">
      <c r="A248" s="59">
        <v>240</v>
      </c>
      <c r="B248" s="1">
        <v>702</v>
      </c>
      <c r="C248" s="2" t="s">
        <v>238</v>
      </c>
      <c r="D248" s="2"/>
      <c r="E248" s="29" t="s">
        <v>106</v>
      </c>
      <c r="F248" s="60">
        <f>F249</f>
        <v>5890.3</v>
      </c>
      <c r="G248" s="60"/>
      <c r="H248" s="65">
        <f>SUM(H249)</f>
        <v>6010.299</v>
      </c>
      <c r="I248" s="65">
        <f>SUM(I249)</f>
        <v>5911.5120000000006</v>
      </c>
      <c r="J248" s="61">
        <f>I248/H248*100</f>
        <v>98.356371288682993</v>
      </c>
    </row>
    <row r="249" spans="1:10" ht="30" customHeight="1">
      <c r="A249" s="59">
        <v>241</v>
      </c>
      <c r="B249" s="1">
        <v>702</v>
      </c>
      <c r="C249" s="2" t="s">
        <v>239</v>
      </c>
      <c r="D249" s="2"/>
      <c r="E249" s="29" t="s">
        <v>107</v>
      </c>
      <c r="F249" s="60">
        <f>F250+F251</f>
        <v>5890.3</v>
      </c>
      <c r="G249" s="62"/>
      <c r="H249" s="60">
        <f>SUM(H250:H252)</f>
        <v>6010.299</v>
      </c>
      <c r="I249" s="60">
        <f>SUM(I250:I252)</f>
        <v>5911.5120000000006</v>
      </c>
      <c r="J249" s="61">
        <f t="shared" si="7"/>
        <v>98.356371288682993</v>
      </c>
    </row>
    <row r="250" spans="1:10" ht="18" customHeight="1">
      <c r="A250" s="59">
        <v>242</v>
      </c>
      <c r="B250" s="3">
        <v>702</v>
      </c>
      <c r="C250" s="4" t="s">
        <v>239</v>
      </c>
      <c r="D250" s="4" t="s">
        <v>43</v>
      </c>
      <c r="E250" s="32" t="s">
        <v>69</v>
      </c>
      <c r="F250" s="62">
        <v>5346.2</v>
      </c>
      <c r="G250" s="62"/>
      <c r="H250" s="63">
        <v>5491.9269999999997</v>
      </c>
      <c r="I250" s="63">
        <v>5393.14</v>
      </c>
      <c r="J250" s="64">
        <f t="shared" si="7"/>
        <v>98.201232463577909</v>
      </c>
    </row>
    <row r="251" spans="1:10" ht="25.5" customHeight="1">
      <c r="A251" s="59">
        <v>243</v>
      </c>
      <c r="B251" s="3">
        <v>702</v>
      </c>
      <c r="C251" s="4" t="s">
        <v>239</v>
      </c>
      <c r="D251" s="4" t="s">
        <v>63</v>
      </c>
      <c r="E251" s="32" t="s">
        <v>326</v>
      </c>
      <c r="F251" s="62">
        <v>544.1</v>
      </c>
      <c r="G251" s="62"/>
      <c r="H251" s="62">
        <v>511.42</v>
      </c>
      <c r="I251" s="62">
        <v>511.42</v>
      </c>
      <c r="J251" s="64">
        <f t="shared" si="7"/>
        <v>100</v>
      </c>
    </row>
    <row r="252" spans="1:10" ht="18" customHeight="1">
      <c r="A252" s="59">
        <v>244</v>
      </c>
      <c r="B252" s="3">
        <v>702</v>
      </c>
      <c r="C252" s="4" t="s">
        <v>239</v>
      </c>
      <c r="D252" s="4" t="s">
        <v>311</v>
      </c>
      <c r="E252" s="32" t="s">
        <v>312</v>
      </c>
      <c r="F252" s="62">
        <v>0</v>
      </c>
      <c r="G252" s="62"/>
      <c r="H252" s="62">
        <v>6.952</v>
      </c>
      <c r="I252" s="62">
        <v>6.952</v>
      </c>
      <c r="J252" s="64">
        <f>I252/H252*100</f>
        <v>100</v>
      </c>
    </row>
    <row r="253" spans="1:10" ht="60.75" customHeight="1">
      <c r="A253" s="59">
        <v>245</v>
      </c>
      <c r="B253" s="1">
        <v>702</v>
      </c>
      <c r="C253" s="2" t="s">
        <v>240</v>
      </c>
      <c r="D253" s="4"/>
      <c r="E253" s="29" t="s">
        <v>103</v>
      </c>
      <c r="F253" s="60">
        <f>F254+F259</f>
        <v>38884</v>
      </c>
      <c r="G253" s="60"/>
      <c r="H253" s="65">
        <f>SUM(H254+H256+H258+H260)</f>
        <v>41226.9</v>
      </c>
      <c r="I253" s="65">
        <f>SUM(I254+I256+I258+I260)</f>
        <v>41226.9</v>
      </c>
      <c r="J253" s="61">
        <f t="shared" si="7"/>
        <v>100</v>
      </c>
    </row>
    <row r="254" spans="1:10" ht="69.75" customHeight="1">
      <c r="A254" s="59">
        <v>246</v>
      </c>
      <c r="B254" s="1">
        <v>702</v>
      </c>
      <c r="C254" s="2" t="s">
        <v>241</v>
      </c>
      <c r="D254" s="2"/>
      <c r="E254" s="29" t="s">
        <v>104</v>
      </c>
      <c r="F254" s="60">
        <f>F255</f>
        <v>37319</v>
      </c>
      <c r="G254" s="62"/>
      <c r="H254" s="60">
        <f>H255</f>
        <v>0</v>
      </c>
      <c r="I254" s="60">
        <f>I255</f>
        <v>0</v>
      </c>
      <c r="J254" s="61">
        <v>0</v>
      </c>
    </row>
    <row r="255" spans="1:10" ht="15.75" customHeight="1">
      <c r="A255" s="59">
        <v>247</v>
      </c>
      <c r="B255" s="3">
        <v>702</v>
      </c>
      <c r="C255" s="4" t="s">
        <v>241</v>
      </c>
      <c r="D255" s="4" t="s">
        <v>43</v>
      </c>
      <c r="E255" s="32" t="s">
        <v>44</v>
      </c>
      <c r="F255" s="62">
        <v>37319</v>
      </c>
      <c r="G255" s="62"/>
      <c r="H255" s="63">
        <v>0</v>
      </c>
      <c r="I255" s="63">
        <v>0</v>
      </c>
      <c r="J255" s="64">
        <v>0</v>
      </c>
    </row>
    <row r="256" spans="1:10" ht="69" customHeight="1">
      <c r="A256" s="59">
        <v>248</v>
      </c>
      <c r="B256" s="1">
        <v>702</v>
      </c>
      <c r="C256" s="53" t="s">
        <v>324</v>
      </c>
      <c r="D256" s="2"/>
      <c r="E256" s="29" t="s">
        <v>104</v>
      </c>
      <c r="F256" s="60">
        <f>SUM(F257)</f>
        <v>0</v>
      </c>
      <c r="G256" s="60"/>
      <c r="H256" s="65">
        <f>SUM(H257)</f>
        <v>39939.9</v>
      </c>
      <c r="I256" s="65">
        <f>SUM(I257)</f>
        <v>39939.9</v>
      </c>
      <c r="J256" s="61">
        <f>I256/H256*100</f>
        <v>100</v>
      </c>
    </row>
    <row r="257" spans="1:11" ht="15.75" customHeight="1">
      <c r="A257" s="59">
        <v>249</v>
      </c>
      <c r="B257" s="3">
        <v>702</v>
      </c>
      <c r="C257" s="51" t="s">
        <v>324</v>
      </c>
      <c r="D257" s="4" t="s">
        <v>43</v>
      </c>
      <c r="E257" s="32" t="s">
        <v>44</v>
      </c>
      <c r="F257" s="62">
        <v>0</v>
      </c>
      <c r="G257" s="62"/>
      <c r="H257" s="63">
        <v>39939.9</v>
      </c>
      <c r="I257" s="63">
        <v>39939.9</v>
      </c>
      <c r="J257" s="64">
        <f>I257/H257*100</f>
        <v>100</v>
      </c>
    </row>
    <row r="258" spans="1:11" ht="78.75" customHeight="1">
      <c r="A258" s="59">
        <v>250</v>
      </c>
      <c r="B258" s="1">
        <v>702</v>
      </c>
      <c r="C258" s="2" t="s">
        <v>242</v>
      </c>
      <c r="D258" s="4"/>
      <c r="E258" s="29" t="s">
        <v>100</v>
      </c>
      <c r="F258" s="60">
        <f>F259</f>
        <v>1565</v>
      </c>
      <c r="G258" s="60" t="e">
        <f>G259+#REF!+#REF!+#REF!+#REF!+#REF!+#REF!+#REF!+#REF!+#REF!</f>
        <v>#REF!</v>
      </c>
      <c r="H258" s="60">
        <f>H259</f>
        <v>0</v>
      </c>
      <c r="I258" s="60">
        <f>I259</f>
        <v>0</v>
      </c>
      <c r="J258" s="61">
        <v>0</v>
      </c>
    </row>
    <row r="259" spans="1:11" ht="25.5" customHeight="1">
      <c r="A259" s="59">
        <v>251</v>
      </c>
      <c r="B259" s="3">
        <v>702</v>
      </c>
      <c r="C259" s="4" t="s">
        <v>242</v>
      </c>
      <c r="D259" s="4" t="s">
        <v>63</v>
      </c>
      <c r="E259" s="32" t="s">
        <v>326</v>
      </c>
      <c r="F259" s="62">
        <v>1565</v>
      </c>
      <c r="G259" s="60" t="e">
        <f>G262</f>
        <v>#REF!</v>
      </c>
      <c r="H259" s="63">
        <v>0</v>
      </c>
      <c r="I259" s="63">
        <v>0</v>
      </c>
      <c r="J259" s="64">
        <v>0</v>
      </c>
    </row>
    <row r="260" spans="1:11" ht="78.75" customHeight="1">
      <c r="A260" s="59">
        <v>252</v>
      </c>
      <c r="B260" s="1">
        <v>702</v>
      </c>
      <c r="C260" s="53" t="s">
        <v>325</v>
      </c>
      <c r="D260" s="2"/>
      <c r="E260" s="29" t="s">
        <v>100</v>
      </c>
      <c r="F260" s="60">
        <v>0</v>
      </c>
      <c r="G260" s="60"/>
      <c r="H260" s="65">
        <f>SUM(H261)</f>
        <v>1287</v>
      </c>
      <c r="I260" s="65">
        <f>SUM(I261)</f>
        <v>1287</v>
      </c>
      <c r="J260" s="61">
        <f>I260/H260*100</f>
        <v>100</v>
      </c>
    </row>
    <row r="261" spans="1:11" ht="25.5" customHeight="1">
      <c r="A261" s="59">
        <v>256</v>
      </c>
      <c r="B261" s="3">
        <v>702</v>
      </c>
      <c r="C261" s="51" t="s">
        <v>325</v>
      </c>
      <c r="D261" s="4" t="s">
        <v>63</v>
      </c>
      <c r="E261" s="32" t="s">
        <v>326</v>
      </c>
      <c r="F261" s="62">
        <v>0</v>
      </c>
      <c r="G261" s="60"/>
      <c r="H261" s="63">
        <v>1287</v>
      </c>
      <c r="I261" s="63">
        <v>1287</v>
      </c>
      <c r="J261" s="64">
        <f>I261/H261*100</f>
        <v>100</v>
      </c>
    </row>
    <row r="262" spans="1:11" ht="33" customHeight="1">
      <c r="A262" s="59">
        <v>257</v>
      </c>
      <c r="B262" s="1">
        <v>702</v>
      </c>
      <c r="C262" s="2" t="s">
        <v>243</v>
      </c>
      <c r="D262" s="4"/>
      <c r="E262" s="29" t="s">
        <v>105</v>
      </c>
      <c r="F262" s="60">
        <f>F263</f>
        <v>3197</v>
      </c>
      <c r="G262" s="60" t="e">
        <f>#REF!</f>
        <v>#REF!</v>
      </c>
      <c r="H262" s="69">
        <f>H263</f>
        <v>3197</v>
      </c>
      <c r="I262" s="69">
        <f>I263</f>
        <v>3088.2890000000002</v>
      </c>
      <c r="J262" s="61">
        <f t="shared" ref="J262:J345" si="9">I262/H262*100</f>
        <v>96.599593368783246</v>
      </c>
    </row>
    <row r="263" spans="1:11" ht="33" customHeight="1">
      <c r="A263" s="59">
        <v>258</v>
      </c>
      <c r="B263" s="3">
        <v>702</v>
      </c>
      <c r="C263" s="4" t="s">
        <v>243</v>
      </c>
      <c r="D263" s="4" t="s">
        <v>63</v>
      </c>
      <c r="E263" s="32" t="s">
        <v>326</v>
      </c>
      <c r="F263" s="62">
        <v>3197</v>
      </c>
      <c r="G263" s="62"/>
      <c r="H263" s="62">
        <v>3197</v>
      </c>
      <c r="I263" s="62">
        <v>3088.2890000000002</v>
      </c>
      <c r="J263" s="64">
        <f t="shared" si="9"/>
        <v>96.599593368783246</v>
      </c>
    </row>
    <row r="264" spans="1:11" ht="26.25" customHeight="1">
      <c r="A264" s="59">
        <v>259</v>
      </c>
      <c r="B264" s="1">
        <v>707</v>
      </c>
      <c r="C264" s="2"/>
      <c r="D264" s="2"/>
      <c r="E264" s="29" t="s">
        <v>24</v>
      </c>
      <c r="F264" s="60">
        <f>SUM(F265+F269)</f>
        <v>2500.5</v>
      </c>
      <c r="G264" s="60"/>
      <c r="H264" s="60">
        <f>SUM(H265+H269)</f>
        <v>2776.5469999999996</v>
      </c>
      <c r="I264" s="60">
        <f>SUM(I265+I269)</f>
        <v>2769.8939999999998</v>
      </c>
      <c r="J264" s="61">
        <f t="shared" si="9"/>
        <v>99.760385831754334</v>
      </c>
    </row>
    <row r="265" spans="1:11" ht="51.75" customHeight="1">
      <c r="A265" s="59">
        <v>260</v>
      </c>
      <c r="B265" s="1">
        <v>707</v>
      </c>
      <c r="C265" s="2" t="s">
        <v>188</v>
      </c>
      <c r="D265" s="2"/>
      <c r="E265" s="35" t="s">
        <v>247</v>
      </c>
      <c r="F265" s="69">
        <f>F266</f>
        <v>400</v>
      </c>
      <c r="G265" s="60"/>
      <c r="H265" s="60">
        <f>SUM(H266)</f>
        <v>20</v>
      </c>
      <c r="I265" s="60">
        <f>SUM(I266)</f>
        <v>20</v>
      </c>
      <c r="J265" s="61">
        <f>SUM(J266)</f>
        <v>100</v>
      </c>
    </row>
    <row r="266" spans="1:11" s="13" customFormat="1" ht="104.25" customHeight="1">
      <c r="A266" s="59">
        <v>261</v>
      </c>
      <c r="B266" s="1">
        <v>707</v>
      </c>
      <c r="C266" s="2" t="s">
        <v>189</v>
      </c>
      <c r="D266" s="2"/>
      <c r="E266" s="35" t="s">
        <v>110</v>
      </c>
      <c r="F266" s="69">
        <f>F267</f>
        <v>400</v>
      </c>
      <c r="G266" s="60"/>
      <c r="H266" s="60">
        <f>H267</f>
        <v>20</v>
      </c>
      <c r="I266" s="60">
        <f>I267</f>
        <v>20</v>
      </c>
      <c r="J266" s="61">
        <f>SUM(J267)</f>
        <v>100</v>
      </c>
      <c r="K266"/>
    </row>
    <row r="267" spans="1:11" s="13" customFormat="1" ht="41.25" customHeight="1">
      <c r="A267" s="59">
        <v>262</v>
      </c>
      <c r="B267" s="1">
        <v>707</v>
      </c>
      <c r="C267" s="2" t="s">
        <v>248</v>
      </c>
      <c r="D267" s="2"/>
      <c r="E267" s="29" t="s">
        <v>111</v>
      </c>
      <c r="F267" s="69">
        <f>F268</f>
        <v>400</v>
      </c>
      <c r="G267" s="60"/>
      <c r="H267" s="65">
        <f>SUM(H268)</f>
        <v>20</v>
      </c>
      <c r="I267" s="65">
        <f>SUM(I268)</f>
        <v>20</v>
      </c>
      <c r="J267" s="61">
        <f>SUM(J268)</f>
        <v>100</v>
      </c>
    </row>
    <row r="268" spans="1:11" ht="25.5" customHeight="1">
      <c r="A268" s="59">
        <v>263</v>
      </c>
      <c r="B268" s="3">
        <v>707</v>
      </c>
      <c r="C268" s="4" t="s">
        <v>248</v>
      </c>
      <c r="D268" s="4" t="s">
        <v>63</v>
      </c>
      <c r="E268" s="32" t="s">
        <v>326</v>
      </c>
      <c r="F268" s="68">
        <v>400</v>
      </c>
      <c r="G268" s="62"/>
      <c r="H268" s="62">
        <v>20</v>
      </c>
      <c r="I268" s="62">
        <v>20</v>
      </c>
      <c r="J268" s="64">
        <f>I268/H268*100</f>
        <v>100</v>
      </c>
      <c r="K268" s="13"/>
    </row>
    <row r="269" spans="1:11" ht="30" customHeight="1">
      <c r="A269" s="59">
        <v>264</v>
      </c>
      <c r="B269" s="1">
        <v>707</v>
      </c>
      <c r="C269" s="2" t="s">
        <v>230</v>
      </c>
      <c r="D269" s="2"/>
      <c r="E269" s="29" t="s">
        <v>229</v>
      </c>
      <c r="F269" s="60">
        <f>F270+F274</f>
        <v>2100.5</v>
      </c>
      <c r="G269" s="60"/>
      <c r="H269" s="65">
        <f>SUM(H270+H274)</f>
        <v>2756.5469999999996</v>
      </c>
      <c r="I269" s="65">
        <f>SUM(I270+I274)</f>
        <v>2749.8939999999998</v>
      </c>
      <c r="J269" s="61">
        <f>I269/H269*100</f>
        <v>99.758647322175179</v>
      </c>
    </row>
    <row r="270" spans="1:11" ht="29.25" customHeight="1">
      <c r="A270" s="59">
        <v>265</v>
      </c>
      <c r="B270" s="1">
        <v>707</v>
      </c>
      <c r="C270" s="2" t="s">
        <v>244</v>
      </c>
      <c r="D270" s="2"/>
      <c r="E270" s="29" t="s">
        <v>106</v>
      </c>
      <c r="F270" s="60">
        <f>F271</f>
        <v>500</v>
      </c>
      <c r="G270" s="60"/>
      <c r="H270" s="60">
        <f>SUM(H271)</f>
        <v>1156.0469999999998</v>
      </c>
      <c r="I270" s="60">
        <f>SUM(I271)</f>
        <v>1155.7849999999999</v>
      </c>
      <c r="J270" s="61">
        <f>SUM(J271)</f>
        <v>100</v>
      </c>
    </row>
    <row r="271" spans="1:11" ht="45" customHeight="1">
      <c r="A271" s="59">
        <v>266</v>
      </c>
      <c r="B271" s="1">
        <v>707</v>
      </c>
      <c r="C271" s="2" t="s">
        <v>245</v>
      </c>
      <c r="D271" s="2"/>
      <c r="E271" s="29" t="s">
        <v>108</v>
      </c>
      <c r="F271" s="69">
        <f>F273</f>
        <v>500</v>
      </c>
      <c r="G271" s="60">
        <f>G276</f>
        <v>21165</v>
      </c>
      <c r="H271" s="65">
        <f>SUM(H272:H273)</f>
        <v>1156.0469999999998</v>
      </c>
      <c r="I271" s="65">
        <f>SUM(I272:I273)</f>
        <v>1155.7849999999999</v>
      </c>
      <c r="J271" s="61">
        <f>SUM(J272)</f>
        <v>100</v>
      </c>
    </row>
    <row r="272" spans="1:11" ht="24.75" customHeight="1">
      <c r="A272" s="59">
        <v>267</v>
      </c>
      <c r="B272" s="3">
        <v>707</v>
      </c>
      <c r="C272" s="4" t="s">
        <v>245</v>
      </c>
      <c r="D272" s="4" t="s">
        <v>43</v>
      </c>
      <c r="E272" s="32" t="s">
        <v>44</v>
      </c>
      <c r="F272" s="68">
        <v>0</v>
      </c>
      <c r="G272" s="60"/>
      <c r="H272" s="63">
        <v>112.148</v>
      </c>
      <c r="I272" s="63">
        <v>112.148</v>
      </c>
      <c r="J272" s="64">
        <f>I272/H272*100</f>
        <v>100</v>
      </c>
    </row>
    <row r="273" spans="1:11" s="12" customFormat="1" ht="27" customHeight="1">
      <c r="A273" s="59">
        <v>268</v>
      </c>
      <c r="B273" s="3">
        <v>707</v>
      </c>
      <c r="C273" s="4" t="s">
        <v>245</v>
      </c>
      <c r="D273" s="4" t="s">
        <v>63</v>
      </c>
      <c r="E273" s="32" t="s">
        <v>326</v>
      </c>
      <c r="F273" s="68">
        <v>500</v>
      </c>
      <c r="G273" s="62"/>
      <c r="H273" s="62">
        <v>1043.8989999999999</v>
      </c>
      <c r="I273" s="62">
        <v>1043.6369999999999</v>
      </c>
      <c r="J273" s="64">
        <f>I273/H273*100</f>
        <v>99.974901786475513</v>
      </c>
      <c r="K273"/>
    </row>
    <row r="274" spans="1:11" s="12" customFormat="1" ht="28.5" customHeight="1">
      <c r="A274" s="59">
        <v>269</v>
      </c>
      <c r="B274" s="1">
        <v>707</v>
      </c>
      <c r="C274" s="2" t="s">
        <v>246</v>
      </c>
      <c r="D274" s="2"/>
      <c r="E274" s="29" t="s">
        <v>109</v>
      </c>
      <c r="F274" s="69">
        <f>F275</f>
        <v>1600.5</v>
      </c>
      <c r="G274" s="60"/>
      <c r="H274" s="60">
        <f>SUM(H275)</f>
        <v>1600.5</v>
      </c>
      <c r="I274" s="60">
        <f>SUM(I275)</f>
        <v>1594.1089999999999</v>
      </c>
      <c r="J274" s="61">
        <f>SUM(J275)</f>
        <v>99.600687285223373</v>
      </c>
    </row>
    <row r="275" spans="1:11" s="12" customFormat="1" ht="26.25" customHeight="1">
      <c r="A275" s="59">
        <v>270</v>
      </c>
      <c r="B275" s="3">
        <v>707</v>
      </c>
      <c r="C275" s="4" t="s">
        <v>246</v>
      </c>
      <c r="D275" s="4" t="s">
        <v>63</v>
      </c>
      <c r="E275" s="32" t="s">
        <v>326</v>
      </c>
      <c r="F275" s="68">
        <v>1600.5</v>
      </c>
      <c r="G275" s="62"/>
      <c r="H275" s="63">
        <v>1600.5</v>
      </c>
      <c r="I275" s="63">
        <v>1594.1089999999999</v>
      </c>
      <c r="J275" s="64">
        <f>I275/H275*100</f>
        <v>99.600687285223373</v>
      </c>
    </row>
    <row r="276" spans="1:11" ht="21.75" customHeight="1">
      <c r="A276" s="59">
        <v>271</v>
      </c>
      <c r="B276" s="1">
        <v>800</v>
      </c>
      <c r="C276" s="2"/>
      <c r="D276" s="2"/>
      <c r="E276" s="33" t="s">
        <v>38</v>
      </c>
      <c r="F276" s="60">
        <f>F277</f>
        <v>21590</v>
      </c>
      <c r="G276" s="62">
        <v>21165</v>
      </c>
      <c r="H276" s="60">
        <f>H277</f>
        <v>21774.126000000004</v>
      </c>
      <c r="I276" s="60">
        <f>I277</f>
        <v>21535.985000000001</v>
      </c>
      <c r="J276" s="61">
        <f>I276/H276*100</f>
        <v>98.906312014544213</v>
      </c>
      <c r="K276" s="12"/>
    </row>
    <row r="277" spans="1:11" s="13" customFormat="1" ht="15.75" customHeight="1">
      <c r="A277" s="59">
        <v>272</v>
      </c>
      <c r="B277" s="1">
        <v>801</v>
      </c>
      <c r="C277" s="2"/>
      <c r="D277" s="2"/>
      <c r="E277" s="29" t="s">
        <v>25</v>
      </c>
      <c r="F277" s="60">
        <f>SUM(F278)</f>
        <v>21590</v>
      </c>
      <c r="G277" s="60"/>
      <c r="H277" s="65">
        <f>SUM(H278)</f>
        <v>21774.126000000004</v>
      </c>
      <c r="I277" s="65">
        <f>SUM(I278)</f>
        <v>21535.985000000001</v>
      </c>
      <c r="J277" s="61">
        <f>I277/H277*100</f>
        <v>98.906312014544213</v>
      </c>
      <c r="K277"/>
    </row>
    <row r="278" spans="1:11" ht="42" customHeight="1">
      <c r="A278" s="59">
        <v>273</v>
      </c>
      <c r="B278" s="1">
        <v>801</v>
      </c>
      <c r="C278" s="2" t="s">
        <v>249</v>
      </c>
      <c r="D278" s="4"/>
      <c r="E278" s="29" t="s">
        <v>300</v>
      </c>
      <c r="F278" s="60">
        <f>SUM(F279+F283+F288+F292+F294)</f>
        <v>21590</v>
      </c>
      <c r="G278" s="60" t="e">
        <f>#REF!+G279+#REF!+#REF!+#REF!</f>
        <v>#REF!</v>
      </c>
      <c r="H278" s="60">
        <f>SUM(H279+H283+H286+H288+H292+H294)</f>
        <v>21774.126000000004</v>
      </c>
      <c r="I278" s="60">
        <f>SUM(I279+I283+I286+I288+I292+I294)</f>
        <v>21535.985000000001</v>
      </c>
      <c r="J278" s="61">
        <f>I278/H278*100</f>
        <v>98.906312014544213</v>
      </c>
      <c r="K278" s="13"/>
    </row>
    <row r="279" spans="1:11" ht="30.75" customHeight="1">
      <c r="A279" s="59">
        <v>274</v>
      </c>
      <c r="B279" s="1">
        <v>801</v>
      </c>
      <c r="C279" s="2" t="s">
        <v>250</v>
      </c>
      <c r="D279" s="2"/>
      <c r="E279" s="29" t="s">
        <v>112</v>
      </c>
      <c r="F279" s="60">
        <f>F280+F281</f>
        <v>16268.2</v>
      </c>
      <c r="G279" s="60" t="e">
        <f>#REF!+G283</f>
        <v>#REF!</v>
      </c>
      <c r="H279" s="65">
        <f>SUM(H280:H282)</f>
        <v>16301.532999999999</v>
      </c>
      <c r="I279" s="65">
        <f>SUM(I280:I282)</f>
        <v>16079.428</v>
      </c>
      <c r="J279" s="61">
        <f>I279/H279*100</f>
        <v>98.637520777953839</v>
      </c>
    </row>
    <row r="280" spans="1:11" ht="21" customHeight="1">
      <c r="A280" s="59">
        <v>275</v>
      </c>
      <c r="B280" s="3">
        <v>801</v>
      </c>
      <c r="C280" s="4" t="s">
        <v>250</v>
      </c>
      <c r="D280" s="4" t="s">
        <v>43</v>
      </c>
      <c r="E280" s="32" t="s">
        <v>44</v>
      </c>
      <c r="F280" s="62">
        <v>14453.2</v>
      </c>
      <c r="G280" s="62"/>
      <c r="H280" s="62">
        <v>14248.76</v>
      </c>
      <c r="I280" s="62">
        <v>14198.791999999999</v>
      </c>
      <c r="J280" s="64">
        <f t="shared" si="9"/>
        <v>99.649316852834914</v>
      </c>
    </row>
    <row r="281" spans="1:11" ht="27.75" customHeight="1">
      <c r="A281" s="59">
        <v>276</v>
      </c>
      <c r="B281" s="3">
        <v>801</v>
      </c>
      <c r="C281" s="4" t="s">
        <v>250</v>
      </c>
      <c r="D281" s="4" t="s">
        <v>63</v>
      </c>
      <c r="E281" s="32" t="s">
        <v>326</v>
      </c>
      <c r="F281" s="62">
        <v>1815</v>
      </c>
      <c r="G281" s="62"/>
      <c r="H281" s="68">
        <v>2040.623</v>
      </c>
      <c r="I281" s="68">
        <v>1868.4860000000001</v>
      </c>
      <c r="J281" s="64">
        <f t="shared" si="9"/>
        <v>91.564487903939138</v>
      </c>
    </row>
    <row r="282" spans="1:11" ht="24" customHeight="1">
      <c r="A282" s="59">
        <v>277</v>
      </c>
      <c r="B282" s="3">
        <v>801</v>
      </c>
      <c r="C282" s="4" t="s">
        <v>250</v>
      </c>
      <c r="D282" s="4" t="s">
        <v>311</v>
      </c>
      <c r="E282" s="32" t="s">
        <v>312</v>
      </c>
      <c r="F282" s="62">
        <v>0</v>
      </c>
      <c r="G282" s="62"/>
      <c r="H282" s="68">
        <v>12.15</v>
      </c>
      <c r="I282" s="68">
        <v>12.15</v>
      </c>
      <c r="J282" s="64">
        <f>I282/H282*100</f>
        <v>100</v>
      </c>
    </row>
    <row r="283" spans="1:11" ht="27" customHeight="1">
      <c r="A283" s="59">
        <v>278</v>
      </c>
      <c r="B283" s="1">
        <v>801</v>
      </c>
      <c r="C283" s="2" t="s">
        <v>251</v>
      </c>
      <c r="D283" s="2"/>
      <c r="E283" s="29" t="s">
        <v>113</v>
      </c>
      <c r="F283" s="60">
        <f>F284+F285</f>
        <v>2847.7</v>
      </c>
      <c r="G283" s="66" t="e">
        <f>#REF!</f>
        <v>#REF!</v>
      </c>
      <c r="H283" s="69">
        <f>SUM(H284:H285)</f>
        <v>2832.2189999999996</v>
      </c>
      <c r="I283" s="69">
        <f>SUM(I284:I285)</f>
        <v>2825.9250000000002</v>
      </c>
      <c r="J283" s="61">
        <f t="shared" si="9"/>
        <v>99.777771422337068</v>
      </c>
    </row>
    <row r="284" spans="1:11" s="12" customFormat="1">
      <c r="A284" s="59">
        <v>279</v>
      </c>
      <c r="B284" s="3">
        <v>801</v>
      </c>
      <c r="C284" s="4" t="s">
        <v>251</v>
      </c>
      <c r="D284" s="4" t="s">
        <v>43</v>
      </c>
      <c r="E284" s="32" t="s">
        <v>44</v>
      </c>
      <c r="F284" s="62">
        <v>2541.1999999999998</v>
      </c>
      <c r="G284" s="67"/>
      <c r="H284" s="68">
        <v>2646.0279999999998</v>
      </c>
      <c r="I284" s="68">
        <v>2644.0790000000002</v>
      </c>
      <c r="J284" s="64">
        <f t="shared" si="9"/>
        <v>99.926342427215459</v>
      </c>
      <c r="K284"/>
    </row>
    <row r="285" spans="1:11" ht="29.25" customHeight="1">
      <c r="A285" s="59">
        <v>280</v>
      </c>
      <c r="B285" s="3">
        <v>801</v>
      </c>
      <c r="C285" s="4" t="s">
        <v>251</v>
      </c>
      <c r="D285" s="4" t="s">
        <v>63</v>
      </c>
      <c r="E285" s="32" t="s">
        <v>326</v>
      </c>
      <c r="F285" s="62">
        <v>306.5</v>
      </c>
      <c r="G285" s="66"/>
      <c r="H285" s="63">
        <v>186.191</v>
      </c>
      <c r="I285" s="63">
        <v>181.846</v>
      </c>
      <c r="J285" s="64">
        <f t="shared" si="9"/>
        <v>97.666374851630849</v>
      </c>
      <c r="K285" s="12"/>
    </row>
    <row r="286" spans="1:11" ht="29.25" customHeight="1">
      <c r="A286" s="59">
        <v>281</v>
      </c>
      <c r="B286" s="1">
        <v>801</v>
      </c>
      <c r="C286" s="2" t="s">
        <v>347</v>
      </c>
      <c r="D286" s="2"/>
      <c r="E286" s="29" t="s">
        <v>348</v>
      </c>
      <c r="F286" s="60">
        <f>SUM(F287)</f>
        <v>0</v>
      </c>
      <c r="G286" s="66"/>
      <c r="H286" s="65">
        <f>SUM(H287)</f>
        <v>22.4</v>
      </c>
      <c r="I286" s="65">
        <f>SUM(I287)</f>
        <v>22.4</v>
      </c>
      <c r="J286" s="61">
        <f>SUM(J287)</f>
        <v>100</v>
      </c>
      <c r="K286" s="12"/>
    </row>
    <row r="287" spans="1:11" ht="29.25" customHeight="1">
      <c r="A287" s="59">
        <v>282</v>
      </c>
      <c r="B287" s="3">
        <v>801</v>
      </c>
      <c r="C287" s="4" t="s">
        <v>347</v>
      </c>
      <c r="D287" s="4" t="s">
        <v>63</v>
      </c>
      <c r="E287" s="32" t="s">
        <v>326</v>
      </c>
      <c r="F287" s="62">
        <v>0</v>
      </c>
      <c r="G287" s="66"/>
      <c r="H287" s="63">
        <v>22.4</v>
      </c>
      <c r="I287" s="63">
        <v>22.4</v>
      </c>
      <c r="J287" s="64">
        <f>I287/H287*100</f>
        <v>100</v>
      </c>
      <c r="K287" s="12"/>
    </row>
    <row r="288" spans="1:11" s="12" customFormat="1" ht="38.25">
      <c r="A288" s="59">
        <v>283</v>
      </c>
      <c r="B288" s="1">
        <v>801</v>
      </c>
      <c r="C288" s="2" t="s">
        <v>252</v>
      </c>
      <c r="D288" s="4"/>
      <c r="E288" s="29" t="s">
        <v>114</v>
      </c>
      <c r="F288" s="60">
        <f>F289+F290</f>
        <v>2154.1</v>
      </c>
      <c r="G288" s="67"/>
      <c r="H288" s="60">
        <f>SUM(H289:H291)</f>
        <v>2214.4740000000002</v>
      </c>
      <c r="I288" s="60">
        <f>SUM(I289:I291)</f>
        <v>2210.8000000000002</v>
      </c>
      <c r="J288" s="61">
        <f t="shared" si="9"/>
        <v>99.83409152692694</v>
      </c>
      <c r="K288"/>
    </row>
    <row r="289" spans="1:11" s="13" customFormat="1">
      <c r="A289" s="59">
        <v>284</v>
      </c>
      <c r="B289" s="3">
        <v>801</v>
      </c>
      <c r="C289" s="4" t="s">
        <v>252</v>
      </c>
      <c r="D289" s="4" t="s">
        <v>43</v>
      </c>
      <c r="E289" s="32" t="s">
        <v>69</v>
      </c>
      <c r="F289" s="62">
        <v>1509.3</v>
      </c>
      <c r="G289" s="67"/>
      <c r="H289" s="62">
        <v>1618.8610000000001</v>
      </c>
      <c r="I289" s="62">
        <v>1618.846</v>
      </c>
      <c r="J289" s="64">
        <f t="shared" si="9"/>
        <v>99.999073422610081</v>
      </c>
      <c r="K289" s="12"/>
    </row>
    <row r="290" spans="1:11" s="12" customFormat="1" ht="29.25" customHeight="1">
      <c r="A290" s="59">
        <v>285</v>
      </c>
      <c r="B290" s="3">
        <v>801</v>
      </c>
      <c r="C290" s="4" t="s">
        <v>252</v>
      </c>
      <c r="D290" s="4" t="s">
        <v>63</v>
      </c>
      <c r="E290" s="32" t="s">
        <v>326</v>
      </c>
      <c r="F290" s="62">
        <v>644.79999999999995</v>
      </c>
      <c r="G290" s="67"/>
      <c r="H290" s="62">
        <v>593.84100000000001</v>
      </c>
      <c r="I290" s="62">
        <v>590.18200000000002</v>
      </c>
      <c r="J290" s="64">
        <f t="shared" si="9"/>
        <v>99.383841802772125</v>
      </c>
      <c r="K290" s="13"/>
    </row>
    <row r="291" spans="1:11" s="12" customFormat="1">
      <c r="A291" s="59">
        <v>286</v>
      </c>
      <c r="B291" s="3">
        <v>801</v>
      </c>
      <c r="C291" s="4" t="s">
        <v>252</v>
      </c>
      <c r="D291" s="4" t="s">
        <v>311</v>
      </c>
      <c r="E291" s="32" t="s">
        <v>312</v>
      </c>
      <c r="F291" s="62">
        <v>0</v>
      </c>
      <c r="G291" s="67"/>
      <c r="H291" s="62">
        <v>1.772</v>
      </c>
      <c r="I291" s="62">
        <v>1.772</v>
      </c>
      <c r="J291" s="64">
        <f t="shared" si="9"/>
        <v>100</v>
      </c>
      <c r="K291" s="13"/>
    </row>
    <row r="292" spans="1:11" s="12" customFormat="1" ht="38.25">
      <c r="A292" s="59">
        <v>287</v>
      </c>
      <c r="B292" s="1">
        <v>801</v>
      </c>
      <c r="C292" s="2" t="s">
        <v>253</v>
      </c>
      <c r="D292" s="4"/>
      <c r="E292" s="29" t="s">
        <v>115</v>
      </c>
      <c r="F292" s="60">
        <f>F293</f>
        <v>150</v>
      </c>
      <c r="G292" s="67"/>
      <c r="H292" s="60">
        <f>H293</f>
        <v>184</v>
      </c>
      <c r="I292" s="60">
        <f>I293</f>
        <v>178.054</v>
      </c>
      <c r="J292" s="61">
        <f t="shared" si="9"/>
        <v>96.768478260869557</v>
      </c>
    </row>
    <row r="293" spans="1:11" ht="26.25" customHeight="1">
      <c r="A293" s="59">
        <v>288</v>
      </c>
      <c r="B293" s="3">
        <v>801</v>
      </c>
      <c r="C293" s="4" t="s">
        <v>253</v>
      </c>
      <c r="D293" s="4" t="s">
        <v>63</v>
      </c>
      <c r="E293" s="32" t="s">
        <v>326</v>
      </c>
      <c r="F293" s="62">
        <v>150</v>
      </c>
      <c r="G293" s="62" t="e">
        <f>#REF!+G294+#REF!+#REF!</f>
        <v>#REF!</v>
      </c>
      <c r="H293" s="62">
        <v>184</v>
      </c>
      <c r="I293" s="62">
        <v>178.054</v>
      </c>
      <c r="J293" s="64">
        <f t="shared" si="9"/>
        <v>96.768478260869557</v>
      </c>
      <c r="K293" s="12"/>
    </row>
    <row r="294" spans="1:11" ht="14.25" customHeight="1">
      <c r="A294" s="59">
        <v>289</v>
      </c>
      <c r="B294" s="1">
        <v>801</v>
      </c>
      <c r="C294" s="2" t="s">
        <v>254</v>
      </c>
      <c r="D294" s="4"/>
      <c r="E294" s="29" t="s">
        <v>116</v>
      </c>
      <c r="F294" s="60">
        <f>F295</f>
        <v>170</v>
      </c>
      <c r="G294" s="60" t="e">
        <f>G295</f>
        <v>#REF!</v>
      </c>
      <c r="H294" s="65">
        <f>SUM(H295)</f>
        <v>219.5</v>
      </c>
      <c r="I294" s="65">
        <f>SUM(I295)</f>
        <v>219.37799999999999</v>
      </c>
      <c r="J294" s="61">
        <f t="shared" si="9"/>
        <v>99.944419134396341</v>
      </c>
    </row>
    <row r="295" spans="1:11" ht="25.5" customHeight="1">
      <c r="A295" s="59">
        <v>290</v>
      </c>
      <c r="B295" s="3">
        <v>801</v>
      </c>
      <c r="C295" s="4" t="s">
        <v>254</v>
      </c>
      <c r="D295" s="4" t="s">
        <v>63</v>
      </c>
      <c r="E295" s="32" t="s">
        <v>326</v>
      </c>
      <c r="F295" s="62">
        <v>170</v>
      </c>
      <c r="G295" s="62" t="e">
        <f>#REF!</f>
        <v>#REF!</v>
      </c>
      <c r="H295" s="62">
        <v>219.5</v>
      </c>
      <c r="I295" s="62">
        <v>219.37799999999999</v>
      </c>
      <c r="J295" s="64">
        <f t="shared" si="9"/>
        <v>99.944419134396341</v>
      </c>
    </row>
    <row r="296" spans="1:11" ht="16.5" customHeight="1">
      <c r="A296" s="59">
        <v>291</v>
      </c>
      <c r="B296" s="1">
        <v>1000</v>
      </c>
      <c r="C296" s="2"/>
      <c r="D296" s="2"/>
      <c r="E296" s="33" t="s">
        <v>26</v>
      </c>
      <c r="F296" s="60">
        <f>F297+F301+F326</f>
        <v>26818</v>
      </c>
      <c r="G296" s="62"/>
      <c r="H296" s="60">
        <f>SUM(H297+H301+H326)</f>
        <v>29728.699000000004</v>
      </c>
      <c r="I296" s="60">
        <f>SUM(I297+I301+I326)</f>
        <v>27222.177000000003</v>
      </c>
      <c r="J296" s="61">
        <f t="shared" si="9"/>
        <v>91.568679140651255</v>
      </c>
    </row>
    <row r="297" spans="1:11" ht="15.75" customHeight="1">
      <c r="A297" s="59">
        <v>292</v>
      </c>
      <c r="B297" s="1">
        <v>1001</v>
      </c>
      <c r="C297" s="2"/>
      <c r="D297" s="2"/>
      <c r="E297" s="29" t="s">
        <v>31</v>
      </c>
      <c r="F297" s="60">
        <f>SUM(F298)</f>
        <v>1710</v>
      </c>
      <c r="G297" s="60" t="e">
        <f>#REF!</f>
        <v>#REF!</v>
      </c>
      <c r="H297" s="60">
        <f>H298</f>
        <v>1710</v>
      </c>
      <c r="I297" s="60">
        <f>I298</f>
        <v>1710</v>
      </c>
      <c r="J297" s="61">
        <f t="shared" si="9"/>
        <v>100</v>
      </c>
    </row>
    <row r="298" spans="1:11" ht="27.75" customHeight="1">
      <c r="A298" s="59">
        <v>293</v>
      </c>
      <c r="B298" s="1">
        <v>1001</v>
      </c>
      <c r="C298" s="2" t="s">
        <v>164</v>
      </c>
      <c r="D298" s="2"/>
      <c r="E298" s="29" t="s">
        <v>256</v>
      </c>
      <c r="F298" s="60">
        <f>F299</f>
        <v>1710</v>
      </c>
      <c r="G298" s="60"/>
      <c r="H298" s="60">
        <f>SUM(H299)</f>
        <v>1710</v>
      </c>
      <c r="I298" s="60">
        <f>SUM(I299)</f>
        <v>1710</v>
      </c>
      <c r="J298" s="61">
        <f t="shared" si="9"/>
        <v>100</v>
      </c>
    </row>
    <row r="299" spans="1:11" s="12" customFormat="1" ht="29.25" customHeight="1">
      <c r="A299" s="59">
        <v>294</v>
      </c>
      <c r="B299" s="1">
        <v>1001</v>
      </c>
      <c r="C299" s="2" t="s">
        <v>257</v>
      </c>
      <c r="D299" s="2"/>
      <c r="E299" s="31" t="s">
        <v>117</v>
      </c>
      <c r="F299" s="60">
        <f>F300</f>
        <v>1710</v>
      </c>
      <c r="G299" s="62"/>
      <c r="H299" s="60">
        <f>SUM(H300)</f>
        <v>1710</v>
      </c>
      <c r="I299" s="60">
        <f>SUM(I300)</f>
        <v>1710</v>
      </c>
      <c r="J299" s="61">
        <f t="shared" si="9"/>
        <v>100</v>
      </c>
      <c r="K299"/>
    </row>
    <row r="300" spans="1:11" ht="29.25" customHeight="1">
      <c r="A300" s="59">
        <v>295</v>
      </c>
      <c r="B300" s="3">
        <v>1001</v>
      </c>
      <c r="C300" s="4" t="s">
        <v>257</v>
      </c>
      <c r="D300" s="10" t="s">
        <v>47</v>
      </c>
      <c r="E300" s="32" t="s">
        <v>48</v>
      </c>
      <c r="F300" s="62">
        <v>1710</v>
      </c>
      <c r="G300" s="62" t="e">
        <f>G301+#REF!</f>
        <v>#REF!</v>
      </c>
      <c r="H300" s="62">
        <v>1710</v>
      </c>
      <c r="I300" s="62">
        <v>1710</v>
      </c>
      <c r="J300" s="64">
        <f t="shared" si="9"/>
        <v>100</v>
      </c>
      <c r="K300" s="12"/>
    </row>
    <row r="301" spans="1:11" s="12" customFormat="1" ht="12.75" customHeight="1">
      <c r="A301" s="59">
        <v>296</v>
      </c>
      <c r="B301" s="1">
        <v>1003</v>
      </c>
      <c r="C301" s="20"/>
      <c r="D301" s="2"/>
      <c r="E301" s="29" t="s">
        <v>28</v>
      </c>
      <c r="F301" s="60">
        <f>SUM(F302+F312+F316+F323)</f>
        <v>22841.599999999999</v>
      </c>
      <c r="G301" s="60">
        <f>G303</f>
        <v>0</v>
      </c>
      <c r="H301" s="65">
        <f>SUM(H302+H312+H316+H323)</f>
        <v>26014.621000000003</v>
      </c>
      <c r="I301" s="65">
        <f>SUM(I302+I312+I316+I323)</f>
        <v>23987.381000000005</v>
      </c>
      <c r="J301" s="61">
        <f t="shared" si="9"/>
        <v>92.207305268833252</v>
      </c>
      <c r="K301"/>
    </row>
    <row r="302" spans="1:11" s="13" customFormat="1" ht="39.75" customHeight="1">
      <c r="A302" s="59">
        <v>297</v>
      </c>
      <c r="B302" s="1">
        <v>1003</v>
      </c>
      <c r="C302" s="2" t="s">
        <v>258</v>
      </c>
      <c r="D302" s="2"/>
      <c r="E302" s="29" t="s">
        <v>259</v>
      </c>
      <c r="F302" s="70">
        <f>SUM(F303+F306+F309)</f>
        <v>22317.599999999999</v>
      </c>
      <c r="G302" s="60"/>
      <c r="H302" s="65">
        <f>SUM(H303+H306+H309)</f>
        <v>24962.921000000002</v>
      </c>
      <c r="I302" s="65">
        <f>SUM(I303+I306+I309)</f>
        <v>22952.174000000003</v>
      </c>
      <c r="J302" s="61">
        <f t="shared" si="9"/>
        <v>91.945065242965768</v>
      </c>
      <c r="K302" s="12"/>
    </row>
    <row r="303" spans="1:11" ht="123" customHeight="1">
      <c r="A303" s="59">
        <v>298</v>
      </c>
      <c r="B303" s="1">
        <v>1003</v>
      </c>
      <c r="C303" s="2" t="s">
        <v>261</v>
      </c>
      <c r="D303" s="4"/>
      <c r="E303" s="29" t="s">
        <v>120</v>
      </c>
      <c r="F303" s="70">
        <f>SUM(F305)</f>
        <v>14796</v>
      </c>
      <c r="G303" s="60"/>
      <c r="H303" s="65">
        <f>SUM(H304:H305)</f>
        <v>17077</v>
      </c>
      <c r="I303" s="65">
        <f>SUM(I304:I305)</f>
        <v>16460.968000000001</v>
      </c>
      <c r="J303" s="61">
        <f t="shared" si="9"/>
        <v>96.392621654857408</v>
      </c>
      <c r="K303" s="13"/>
    </row>
    <row r="304" spans="1:11" ht="29.25" customHeight="1">
      <c r="A304" s="59">
        <v>299</v>
      </c>
      <c r="B304" s="1">
        <v>1003</v>
      </c>
      <c r="C304" s="51" t="s">
        <v>261</v>
      </c>
      <c r="D304" s="4" t="s">
        <v>63</v>
      </c>
      <c r="E304" s="32" t="s">
        <v>326</v>
      </c>
      <c r="F304" s="71">
        <v>0</v>
      </c>
      <c r="G304" s="62"/>
      <c r="H304" s="63">
        <v>252.18100000000001</v>
      </c>
      <c r="I304" s="63">
        <v>252.18100000000001</v>
      </c>
      <c r="J304" s="64">
        <f t="shared" si="9"/>
        <v>100</v>
      </c>
      <c r="K304" s="13"/>
    </row>
    <row r="305" spans="1:11" ht="19.5" customHeight="1">
      <c r="A305" s="59">
        <v>300</v>
      </c>
      <c r="B305" s="3">
        <v>1003</v>
      </c>
      <c r="C305" s="4" t="s">
        <v>261</v>
      </c>
      <c r="D305" s="4" t="s">
        <v>45</v>
      </c>
      <c r="E305" s="32" t="s">
        <v>46</v>
      </c>
      <c r="F305" s="71">
        <v>14796</v>
      </c>
      <c r="G305" s="62"/>
      <c r="H305" s="63">
        <v>16824.819</v>
      </c>
      <c r="I305" s="63">
        <v>16208.787</v>
      </c>
      <c r="J305" s="64">
        <f>I305/H305*100</f>
        <v>96.338551992743575</v>
      </c>
    </row>
    <row r="306" spans="1:11" ht="129" customHeight="1">
      <c r="A306" s="59">
        <v>301</v>
      </c>
      <c r="B306" s="1">
        <v>1003</v>
      </c>
      <c r="C306" s="2" t="s">
        <v>260</v>
      </c>
      <c r="D306" s="4"/>
      <c r="E306" s="29" t="s">
        <v>118</v>
      </c>
      <c r="F306" s="60">
        <f>F308+F307</f>
        <v>3310</v>
      </c>
      <c r="G306" s="60"/>
      <c r="H306" s="65">
        <f>SUM(H307:H308)</f>
        <v>3412</v>
      </c>
      <c r="I306" s="65">
        <f>SUM(I307:I308)</f>
        <v>2593.9849999999997</v>
      </c>
      <c r="J306" s="61">
        <f>I306/H306*100</f>
        <v>76.025351699882762</v>
      </c>
    </row>
    <row r="307" spans="1:11" ht="28.5" customHeight="1">
      <c r="A307" s="59">
        <v>302</v>
      </c>
      <c r="B307" s="3">
        <v>1003</v>
      </c>
      <c r="C307" s="4" t="s">
        <v>260</v>
      </c>
      <c r="D307" s="4" t="s">
        <v>63</v>
      </c>
      <c r="E307" s="32" t="s">
        <v>326</v>
      </c>
      <c r="F307" s="62">
        <v>100</v>
      </c>
      <c r="G307" s="62"/>
      <c r="H307" s="62">
        <v>100</v>
      </c>
      <c r="I307" s="62">
        <v>38.284999999999997</v>
      </c>
      <c r="J307" s="64">
        <f t="shared" si="9"/>
        <v>38.284999999999997</v>
      </c>
    </row>
    <row r="308" spans="1:11" s="13" customFormat="1" ht="16.5" customHeight="1">
      <c r="A308" s="59">
        <v>303</v>
      </c>
      <c r="B308" s="3">
        <v>1003</v>
      </c>
      <c r="C308" s="4" t="s">
        <v>260</v>
      </c>
      <c r="D308" s="4" t="s">
        <v>45</v>
      </c>
      <c r="E308" s="32" t="s">
        <v>46</v>
      </c>
      <c r="F308" s="71">
        <v>3210</v>
      </c>
      <c r="G308" s="62"/>
      <c r="H308" s="63">
        <v>3312</v>
      </c>
      <c r="I308" s="63">
        <v>2555.6999999999998</v>
      </c>
      <c r="J308" s="64">
        <f t="shared" si="9"/>
        <v>77.164855072463766</v>
      </c>
      <c r="K308"/>
    </row>
    <row r="309" spans="1:11" ht="135" customHeight="1">
      <c r="A309" s="59">
        <v>304</v>
      </c>
      <c r="B309" s="1">
        <v>1003</v>
      </c>
      <c r="C309" s="20" t="s">
        <v>280</v>
      </c>
      <c r="D309" s="4"/>
      <c r="E309" s="29" t="s">
        <v>119</v>
      </c>
      <c r="F309" s="60">
        <f>SUM(F311)</f>
        <v>4211.6000000000004</v>
      </c>
      <c r="G309" s="62"/>
      <c r="H309" s="65">
        <f>SUM(H310:H311)</f>
        <v>4473.9210000000003</v>
      </c>
      <c r="I309" s="65">
        <f>SUM(I310:I311)</f>
        <v>3897.221</v>
      </c>
      <c r="J309" s="61">
        <f>I309/H309*100</f>
        <v>87.109741097350621</v>
      </c>
      <c r="K309" s="13"/>
    </row>
    <row r="310" spans="1:11" ht="26.25" customHeight="1">
      <c r="A310" s="59">
        <v>305</v>
      </c>
      <c r="B310" s="3">
        <v>1003</v>
      </c>
      <c r="C310" s="4" t="s">
        <v>280</v>
      </c>
      <c r="D310" s="4" t="s">
        <v>63</v>
      </c>
      <c r="E310" s="32" t="s">
        <v>326</v>
      </c>
      <c r="F310" s="62">
        <v>0</v>
      </c>
      <c r="G310" s="62"/>
      <c r="H310" s="63">
        <v>85</v>
      </c>
      <c r="I310" s="63">
        <v>45.091999999999999</v>
      </c>
      <c r="J310" s="64">
        <f>I310/H310*100</f>
        <v>53.04941176470588</v>
      </c>
      <c r="K310" s="13"/>
    </row>
    <row r="311" spans="1:11" ht="16.5" customHeight="1">
      <c r="A311" s="59">
        <v>306</v>
      </c>
      <c r="B311" s="3">
        <v>1003</v>
      </c>
      <c r="C311" s="4" t="s">
        <v>280</v>
      </c>
      <c r="D311" s="4" t="s">
        <v>45</v>
      </c>
      <c r="E311" s="32" t="s">
        <v>46</v>
      </c>
      <c r="F311" s="71">
        <v>4211.6000000000004</v>
      </c>
      <c r="G311" s="62"/>
      <c r="H311" s="63">
        <v>4388.9210000000003</v>
      </c>
      <c r="I311" s="63">
        <v>3852.1289999999999</v>
      </c>
      <c r="J311" s="64">
        <f>I311/H311*100</f>
        <v>87.769385687279396</v>
      </c>
    </row>
    <row r="312" spans="1:11" ht="38.25">
      <c r="A312" s="59">
        <v>307</v>
      </c>
      <c r="B312" s="1">
        <v>1003</v>
      </c>
      <c r="C312" s="24" t="s">
        <v>262</v>
      </c>
      <c r="D312" s="4"/>
      <c r="E312" s="29" t="s">
        <v>263</v>
      </c>
      <c r="F312" s="70">
        <f>SUM(F313)</f>
        <v>144</v>
      </c>
      <c r="G312" s="62"/>
      <c r="H312" s="60">
        <f>SUM(H313)</f>
        <v>106.5</v>
      </c>
      <c r="I312" s="60">
        <f>SUM(I313)</f>
        <v>96.534000000000006</v>
      </c>
      <c r="J312" s="61">
        <f t="shared" si="9"/>
        <v>90.642253521126776</v>
      </c>
    </row>
    <row r="313" spans="1:11" ht="27" customHeight="1">
      <c r="A313" s="59">
        <v>308</v>
      </c>
      <c r="B313" s="1">
        <v>1003</v>
      </c>
      <c r="C313" s="38" t="s">
        <v>264</v>
      </c>
      <c r="D313" s="4"/>
      <c r="E313" s="29" t="s">
        <v>144</v>
      </c>
      <c r="F313" s="70">
        <f>F314+F315</f>
        <v>144</v>
      </c>
      <c r="G313" s="62"/>
      <c r="H313" s="60">
        <f>SUM(H314:H315)</f>
        <v>106.5</v>
      </c>
      <c r="I313" s="60">
        <f>SUM(I314:I315)</f>
        <v>96.534000000000006</v>
      </c>
      <c r="J313" s="61">
        <f t="shared" si="9"/>
        <v>90.642253521126776</v>
      </c>
    </row>
    <row r="314" spans="1:11" ht="30.75" customHeight="1">
      <c r="A314" s="59">
        <v>309</v>
      </c>
      <c r="B314" s="3">
        <v>1003</v>
      </c>
      <c r="C314" s="40" t="s">
        <v>264</v>
      </c>
      <c r="D314" s="10" t="s">
        <v>63</v>
      </c>
      <c r="E314" s="32" t="s">
        <v>326</v>
      </c>
      <c r="F314" s="62">
        <v>136.80000000000001</v>
      </c>
      <c r="G314" s="62"/>
      <c r="H314" s="62">
        <v>99.3</v>
      </c>
      <c r="I314" s="63">
        <v>89.334000000000003</v>
      </c>
      <c r="J314" s="64">
        <f t="shared" si="9"/>
        <v>89.963746223564954</v>
      </c>
    </row>
    <row r="315" spans="1:11" ht="26.25" customHeight="1">
      <c r="A315" s="59">
        <v>310</v>
      </c>
      <c r="B315" s="3">
        <v>1003</v>
      </c>
      <c r="C315" s="40" t="s">
        <v>264</v>
      </c>
      <c r="D315" s="4" t="s">
        <v>45</v>
      </c>
      <c r="E315" s="32" t="s">
        <v>46</v>
      </c>
      <c r="F315" s="62">
        <v>7.2</v>
      </c>
      <c r="G315" s="62"/>
      <c r="H315" s="62">
        <v>7.2</v>
      </c>
      <c r="I315" s="62">
        <v>7.2</v>
      </c>
      <c r="J315" s="64">
        <f t="shared" si="9"/>
        <v>100</v>
      </c>
    </row>
    <row r="316" spans="1:11" ht="38.25">
      <c r="A316" s="59">
        <v>311</v>
      </c>
      <c r="B316" s="1">
        <v>1003</v>
      </c>
      <c r="C316" s="38" t="s">
        <v>266</v>
      </c>
      <c r="D316" s="4"/>
      <c r="E316" s="29" t="s">
        <v>265</v>
      </c>
      <c r="F316" s="60">
        <f>F317</f>
        <v>360</v>
      </c>
      <c r="G316" s="60"/>
      <c r="H316" s="65">
        <f>SUM(H317+H319+H321)</f>
        <v>925.19999999999993</v>
      </c>
      <c r="I316" s="65">
        <f>SUM(I317+I319+I321)</f>
        <v>925.19999999999993</v>
      </c>
      <c r="J316" s="61">
        <f>SUM(J317)</f>
        <v>100</v>
      </c>
    </row>
    <row r="317" spans="1:11" ht="42" customHeight="1">
      <c r="A317" s="59">
        <v>312</v>
      </c>
      <c r="B317" s="1">
        <v>1003</v>
      </c>
      <c r="C317" s="38" t="s">
        <v>267</v>
      </c>
      <c r="D317" s="4"/>
      <c r="E317" s="29" t="s">
        <v>151</v>
      </c>
      <c r="F317" s="60">
        <f>F318</f>
        <v>360</v>
      </c>
      <c r="G317" s="60"/>
      <c r="H317" s="60">
        <f>H318</f>
        <v>360</v>
      </c>
      <c r="I317" s="60">
        <f>I318</f>
        <v>360</v>
      </c>
      <c r="J317" s="61">
        <f>SUM(J318)</f>
        <v>100</v>
      </c>
    </row>
    <row r="318" spans="1:11" ht="25.5">
      <c r="A318" s="59">
        <v>313</v>
      </c>
      <c r="B318" s="3">
        <v>1003</v>
      </c>
      <c r="C318" s="40" t="s">
        <v>267</v>
      </c>
      <c r="D318" s="4" t="s">
        <v>47</v>
      </c>
      <c r="E318" s="32" t="s">
        <v>48</v>
      </c>
      <c r="F318" s="62">
        <v>360</v>
      </c>
      <c r="G318" s="62"/>
      <c r="H318" s="63">
        <v>360</v>
      </c>
      <c r="I318" s="63">
        <v>360</v>
      </c>
      <c r="J318" s="64">
        <f>I318/H318*100</f>
        <v>100</v>
      </c>
    </row>
    <row r="319" spans="1:11" ht="38.25">
      <c r="A319" s="59">
        <v>314</v>
      </c>
      <c r="B319" s="1">
        <v>1003</v>
      </c>
      <c r="C319" s="38" t="s">
        <v>349</v>
      </c>
      <c r="D319" s="2"/>
      <c r="E319" s="29" t="s">
        <v>350</v>
      </c>
      <c r="F319" s="60">
        <f>SUM(F320)</f>
        <v>0</v>
      </c>
      <c r="G319" s="60"/>
      <c r="H319" s="65">
        <f>SUM(H320)</f>
        <v>198.8</v>
      </c>
      <c r="I319" s="65">
        <f>SUM(I320)</f>
        <v>198.8</v>
      </c>
      <c r="J319" s="61">
        <f>SUM(J320)</f>
        <v>100</v>
      </c>
    </row>
    <row r="320" spans="1:11" ht="25.5">
      <c r="A320" s="59">
        <v>315</v>
      </c>
      <c r="B320" s="3">
        <v>1003</v>
      </c>
      <c r="C320" s="40" t="s">
        <v>349</v>
      </c>
      <c r="D320" s="4" t="s">
        <v>47</v>
      </c>
      <c r="E320" s="32" t="s">
        <v>48</v>
      </c>
      <c r="F320" s="62">
        <v>0</v>
      </c>
      <c r="G320" s="62"/>
      <c r="H320" s="63">
        <v>198.8</v>
      </c>
      <c r="I320" s="63">
        <v>198.8</v>
      </c>
      <c r="J320" s="64">
        <f>I320/H320*100</f>
        <v>100</v>
      </c>
    </row>
    <row r="321" spans="1:11" ht="38.25">
      <c r="A321" s="59">
        <v>316</v>
      </c>
      <c r="B321" s="1">
        <v>1003</v>
      </c>
      <c r="C321" s="38" t="s">
        <v>351</v>
      </c>
      <c r="D321" s="2"/>
      <c r="E321" s="29" t="s">
        <v>350</v>
      </c>
      <c r="F321" s="60">
        <f>SUM(F322)</f>
        <v>0</v>
      </c>
      <c r="G321" s="60"/>
      <c r="H321" s="65">
        <f>SUM(H322)</f>
        <v>366.4</v>
      </c>
      <c r="I321" s="65">
        <f>SUM(I322)</f>
        <v>366.4</v>
      </c>
      <c r="J321" s="61">
        <f>SUM(J322)</f>
        <v>100</v>
      </c>
    </row>
    <row r="322" spans="1:11" ht="25.5">
      <c r="A322" s="59">
        <v>317</v>
      </c>
      <c r="B322" s="3">
        <v>1003</v>
      </c>
      <c r="C322" s="40" t="s">
        <v>351</v>
      </c>
      <c r="D322" s="4" t="s">
        <v>47</v>
      </c>
      <c r="E322" s="32" t="s">
        <v>48</v>
      </c>
      <c r="F322" s="62">
        <v>0</v>
      </c>
      <c r="G322" s="62"/>
      <c r="H322" s="63">
        <v>366.4</v>
      </c>
      <c r="I322" s="63">
        <v>366.4</v>
      </c>
      <c r="J322" s="64">
        <f>I322/H322*100</f>
        <v>100</v>
      </c>
    </row>
    <row r="323" spans="1:11" ht="22.5" customHeight="1">
      <c r="A323" s="59">
        <v>318</v>
      </c>
      <c r="B323" s="1">
        <v>1003</v>
      </c>
      <c r="C323" s="38" t="s">
        <v>157</v>
      </c>
      <c r="D323" s="2"/>
      <c r="E323" s="34" t="s">
        <v>60</v>
      </c>
      <c r="F323" s="60">
        <f>SUM(F324)</f>
        <v>20</v>
      </c>
      <c r="G323" s="62"/>
      <c r="H323" s="65">
        <f>SUM(H324)</f>
        <v>20</v>
      </c>
      <c r="I323" s="65">
        <f>SUM(I324)</f>
        <v>13.473000000000001</v>
      </c>
      <c r="J323" s="61">
        <f>I323/H323*100</f>
        <v>67.365000000000009</v>
      </c>
    </row>
    <row r="324" spans="1:11" ht="79.5" customHeight="1">
      <c r="A324" s="59">
        <v>319</v>
      </c>
      <c r="B324" s="25">
        <v>1003</v>
      </c>
      <c r="C324" s="38" t="s">
        <v>286</v>
      </c>
      <c r="D324" s="38"/>
      <c r="E324" s="48" t="s">
        <v>152</v>
      </c>
      <c r="F324" s="60">
        <f>F325</f>
        <v>20</v>
      </c>
      <c r="G324" s="60"/>
      <c r="H324" s="65">
        <f>SUM(H325)</f>
        <v>20</v>
      </c>
      <c r="I324" s="65">
        <f>SUM(I325)</f>
        <v>13.473000000000001</v>
      </c>
      <c r="J324" s="61">
        <f>I324/H324*100</f>
        <v>67.365000000000009</v>
      </c>
    </row>
    <row r="325" spans="1:11" ht="43.5" customHeight="1">
      <c r="A325" s="59">
        <v>320</v>
      </c>
      <c r="B325" s="26">
        <v>1003</v>
      </c>
      <c r="C325" s="40" t="s">
        <v>286</v>
      </c>
      <c r="D325" s="40" t="s">
        <v>52</v>
      </c>
      <c r="E325" s="36" t="s">
        <v>129</v>
      </c>
      <c r="F325" s="62">
        <v>20</v>
      </c>
      <c r="G325" s="62"/>
      <c r="H325" s="62">
        <v>20</v>
      </c>
      <c r="I325" s="62">
        <v>13.473000000000001</v>
      </c>
      <c r="J325" s="64">
        <f t="shared" si="9"/>
        <v>67.365000000000009</v>
      </c>
    </row>
    <row r="326" spans="1:11" s="13" customFormat="1">
      <c r="A326" s="59">
        <v>321</v>
      </c>
      <c r="B326" s="1">
        <v>1006</v>
      </c>
      <c r="C326" s="10"/>
      <c r="D326" s="8"/>
      <c r="E326" s="29" t="s">
        <v>39</v>
      </c>
      <c r="F326" s="60">
        <f>SUM(F327)</f>
        <v>2266.4</v>
      </c>
      <c r="G326" s="60"/>
      <c r="H326" s="60">
        <f>H327</f>
        <v>2004.078</v>
      </c>
      <c r="I326" s="60">
        <f>SUM(I327)</f>
        <v>1524.7959999999998</v>
      </c>
      <c r="J326" s="61">
        <f t="shared" si="9"/>
        <v>76.084663371385744</v>
      </c>
      <c r="K326"/>
    </row>
    <row r="327" spans="1:11" ht="32.25" customHeight="1">
      <c r="A327" s="59">
        <v>322</v>
      </c>
      <c r="B327" s="1">
        <v>1006</v>
      </c>
      <c r="C327" s="2" t="s">
        <v>258</v>
      </c>
      <c r="D327" s="2"/>
      <c r="E327" s="29" t="s">
        <v>259</v>
      </c>
      <c r="F327" s="60">
        <f>F328+F331</f>
        <v>2266.4</v>
      </c>
      <c r="G327" s="60" t="e">
        <f>G328+G333+G354</f>
        <v>#REF!</v>
      </c>
      <c r="H327" s="60">
        <f>SUM(H328+H331)</f>
        <v>2004.078</v>
      </c>
      <c r="I327" s="60">
        <f>SUM(I328+I331)</f>
        <v>1524.7959999999998</v>
      </c>
      <c r="J327" s="61">
        <f t="shared" si="9"/>
        <v>76.084663371385744</v>
      </c>
      <c r="K327" s="13"/>
    </row>
    <row r="328" spans="1:11" ht="122.25" customHeight="1">
      <c r="A328" s="59">
        <v>323</v>
      </c>
      <c r="B328" s="1">
        <v>1006</v>
      </c>
      <c r="C328" s="2" t="s">
        <v>261</v>
      </c>
      <c r="D328" s="2"/>
      <c r="E328" s="29" t="s">
        <v>122</v>
      </c>
      <c r="F328" s="70">
        <f>F329+F330</f>
        <v>1591</v>
      </c>
      <c r="G328" s="60" t="e">
        <f>G329</f>
        <v>#REF!</v>
      </c>
      <c r="H328" s="60">
        <f>SUM(H329:H330)</f>
        <v>1591</v>
      </c>
      <c r="I328" s="60">
        <f>SUM(I329:I330)</f>
        <v>1276.9179999999999</v>
      </c>
      <c r="J328" s="61">
        <f t="shared" si="9"/>
        <v>80.258830923947201</v>
      </c>
    </row>
    <row r="329" spans="1:11" ht="24.75" customHeight="1">
      <c r="A329" s="59">
        <v>324</v>
      </c>
      <c r="B329" s="3">
        <v>1006</v>
      </c>
      <c r="C329" s="4" t="s">
        <v>261</v>
      </c>
      <c r="D329" s="4" t="s">
        <v>49</v>
      </c>
      <c r="E329" s="32" t="s">
        <v>321</v>
      </c>
      <c r="F329" s="71">
        <v>780</v>
      </c>
      <c r="G329" s="60" t="e">
        <f>G330</f>
        <v>#REF!</v>
      </c>
      <c r="H329" s="62">
        <v>998</v>
      </c>
      <c r="I329" s="62">
        <v>839.75699999999995</v>
      </c>
      <c r="J329" s="64">
        <f t="shared" si="9"/>
        <v>84.143987975951902</v>
      </c>
    </row>
    <row r="330" spans="1:11" ht="27" customHeight="1">
      <c r="A330" s="59">
        <v>325</v>
      </c>
      <c r="B330" s="3">
        <v>1006</v>
      </c>
      <c r="C330" s="4" t="s">
        <v>261</v>
      </c>
      <c r="D330" s="4" t="s">
        <v>63</v>
      </c>
      <c r="E330" s="32" t="s">
        <v>326</v>
      </c>
      <c r="F330" s="62">
        <v>811</v>
      </c>
      <c r="G330" s="60" t="e">
        <f>#REF!</f>
        <v>#REF!</v>
      </c>
      <c r="H330" s="63">
        <v>593</v>
      </c>
      <c r="I330" s="63">
        <v>437.161</v>
      </c>
      <c r="J330" s="64">
        <f t="shared" si="9"/>
        <v>73.720236087689713</v>
      </c>
    </row>
    <row r="331" spans="1:11" ht="131.25" customHeight="1">
      <c r="A331" s="59">
        <v>326</v>
      </c>
      <c r="B331" s="1">
        <v>1006</v>
      </c>
      <c r="C331" s="20" t="s">
        <v>280</v>
      </c>
      <c r="D331" s="2"/>
      <c r="E331" s="29" t="s">
        <v>121</v>
      </c>
      <c r="F331" s="60">
        <f>SUM(F332:F333)</f>
        <v>675.4</v>
      </c>
      <c r="G331" s="60"/>
      <c r="H331" s="65">
        <f>SUM(H332:H333)</f>
        <v>413.07799999999997</v>
      </c>
      <c r="I331" s="65">
        <f>SUM(I332:I333)</f>
        <v>247.87799999999999</v>
      </c>
      <c r="J331" s="61">
        <f t="shared" si="9"/>
        <v>60.007553052934313</v>
      </c>
    </row>
    <row r="332" spans="1:11" ht="28.5" customHeight="1">
      <c r="A332" s="59">
        <v>327</v>
      </c>
      <c r="B332" s="3">
        <v>1006</v>
      </c>
      <c r="C332" s="28" t="s">
        <v>280</v>
      </c>
      <c r="D332" s="4" t="s">
        <v>49</v>
      </c>
      <c r="E332" s="32" t="s">
        <v>321</v>
      </c>
      <c r="F332" s="62">
        <v>260.39999999999998</v>
      </c>
      <c r="G332" s="60"/>
      <c r="H332" s="63">
        <v>260.39999999999998</v>
      </c>
      <c r="I332" s="63">
        <v>202.37899999999999</v>
      </c>
      <c r="J332" s="64">
        <f t="shared" si="9"/>
        <v>77.718509984639013</v>
      </c>
    </row>
    <row r="333" spans="1:11" ht="25.5" customHeight="1">
      <c r="A333" s="59">
        <v>328</v>
      </c>
      <c r="B333" s="3">
        <v>1006</v>
      </c>
      <c r="C333" s="28" t="s">
        <v>280</v>
      </c>
      <c r="D333" s="4" t="s">
        <v>63</v>
      </c>
      <c r="E333" s="32" t="s">
        <v>326</v>
      </c>
      <c r="F333" s="62">
        <v>415</v>
      </c>
      <c r="G333" s="60" t="e">
        <f>G334+#REF!+#REF!+G341+#REF!+#REF!+#REF!</f>
        <v>#REF!</v>
      </c>
      <c r="H333" s="62">
        <v>152.678</v>
      </c>
      <c r="I333" s="62">
        <v>45.499000000000002</v>
      </c>
      <c r="J333" s="64">
        <f t="shared" si="9"/>
        <v>29.800626154390287</v>
      </c>
    </row>
    <row r="334" spans="1:11" ht="21.75" customHeight="1">
      <c r="A334" s="59">
        <v>329</v>
      </c>
      <c r="B334" s="1">
        <v>1100</v>
      </c>
      <c r="C334" s="8"/>
      <c r="D334" s="8"/>
      <c r="E334" s="29" t="s">
        <v>36</v>
      </c>
      <c r="F334" s="60">
        <f>SUM(F335)</f>
        <v>4440.8</v>
      </c>
      <c r="G334" s="60" t="e">
        <f>#REF!+#REF!</f>
        <v>#REF!</v>
      </c>
      <c r="H334" s="60">
        <f>SUM(H335)</f>
        <v>4762.1959999999999</v>
      </c>
      <c r="I334" s="60">
        <f>SUM(I335)</f>
        <v>4757.1410000000005</v>
      </c>
      <c r="J334" s="61">
        <f t="shared" si="9"/>
        <v>99.893851492042756</v>
      </c>
    </row>
    <row r="335" spans="1:11" ht="21.75" customHeight="1">
      <c r="A335" s="59">
        <v>330</v>
      </c>
      <c r="B335" s="1">
        <v>1102</v>
      </c>
      <c r="C335" s="8"/>
      <c r="D335" s="8"/>
      <c r="E335" s="29" t="s">
        <v>297</v>
      </c>
      <c r="F335" s="60">
        <f>SUM(F336)</f>
        <v>4440.8</v>
      </c>
      <c r="G335" s="60"/>
      <c r="H335" s="65">
        <f>SUM(H336)</f>
        <v>4762.1959999999999</v>
      </c>
      <c r="I335" s="65">
        <f>SUM(I336)</f>
        <v>4757.1410000000005</v>
      </c>
      <c r="J335" s="61">
        <f t="shared" si="9"/>
        <v>99.893851492042756</v>
      </c>
    </row>
    <row r="336" spans="1:11" ht="42.75" customHeight="1">
      <c r="A336" s="59">
        <v>331</v>
      </c>
      <c r="B336" s="1">
        <v>1102</v>
      </c>
      <c r="C336" s="2" t="s">
        <v>188</v>
      </c>
      <c r="D336" s="2"/>
      <c r="E336" s="35" t="s">
        <v>247</v>
      </c>
      <c r="F336" s="60">
        <f>SUM(F337+F339+F343)</f>
        <v>4440.8</v>
      </c>
      <c r="G336" s="60">
        <v>14541</v>
      </c>
      <c r="H336" s="65">
        <f>SUM(H337+H339+H343)</f>
        <v>4762.1959999999999</v>
      </c>
      <c r="I336" s="65">
        <f>SUM(I337+I339+I343)</f>
        <v>4757.1410000000005</v>
      </c>
      <c r="J336" s="61">
        <f t="shared" si="9"/>
        <v>99.893851492042756</v>
      </c>
    </row>
    <row r="337" spans="1:11" ht="28.5" customHeight="1">
      <c r="A337" s="59">
        <v>332</v>
      </c>
      <c r="B337" s="1">
        <v>1102</v>
      </c>
      <c r="C337" s="2" t="s">
        <v>290</v>
      </c>
      <c r="D337" s="2"/>
      <c r="E337" s="47" t="s">
        <v>150</v>
      </c>
      <c r="F337" s="60">
        <f>F338</f>
        <v>115</v>
      </c>
      <c r="G337" s="60"/>
      <c r="H337" s="65">
        <f>SUM(H338)</f>
        <v>115</v>
      </c>
      <c r="I337" s="65">
        <f>SUM(I338)</f>
        <v>115</v>
      </c>
      <c r="J337" s="61">
        <f t="shared" si="9"/>
        <v>100</v>
      </c>
    </row>
    <row r="338" spans="1:11" ht="26.25" customHeight="1">
      <c r="A338" s="59">
        <v>333</v>
      </c>
      <c r="B338" s="3">
        <v>1102</v>
      </c>
      <c r="C338" s="4" t="s">
        <v>290</v>
      </c>
      <c r="D338" s="4" t="s">
        <v>63</v>
      </c>
      <c r="E338" s="6" t="s">
        <v>326</v>
      </c>
      <c r="F338" s="62">
        <v>115</v>
      </c>
      <c r="G338" s="62"/>
      <c r="H338" s="62">
        <v>115</v>
      </c>
      <c r="I338" s="62">
        <v>115</v>
      </c>
      <c r="J338" s="64">
        <f t="shared" si="9"/>
        <v>100</v>
      </c>
    </row>
    <row r="339" spans="1:11" ht="30.75" customHeight="1">
      <c r="A339" s="59">
        <v>334</v>
      </c>
      <c r="B339" s="1">
        <v>1102</v>
      </c>
      <c r="C339" s="2" t="s">
        <v>291</v>
      </c>
      <c r="D339" s="2"/>
      <c r="E339" s="29" t="s">
        <v>124</v>
      </c>
      <c r="F339" s="60">
        <f>F340+F341</f>
        <v>4012.8</v>
      </c>
      <c r="G339" s="62">
        <v>7823</v>
      </c>
      <c r="H339" s="60">
        <f>SUM(H340:H342)</f>
        <v>4622.1959999999999</v>
      </c>
      <c r="I339" s="60">
        <f>SUM(I340:I342)</f>
        <v>4617.1410000000005</v>
      </c>
      <c r="J339" s="61">
        <f t="shared" si="9"/>
        <v>99.890636398802656</v>
      </c>
    </row>
    <row r="340" spans="1:11" ht="24" customHeight="1">
      <c r="A340" s="59">
        <v>335</v>
      </c>
      <c r="B340" s="3">
        <v>1102</v>
      </c>
      <c r="C340" s="4" t="s">
        <v>291</v>
      </c>
      <c r="D340" s="4" t="s">
        <v>43</v>
      </c>
      <c r="E340" s="32" t="s">
        <v>69</v>
      </c>
      <c r="F340" s="71">
        <v>3300</v>
      </c>
      <c r="G340" s="62"/>
      <c r="H340" s="63">
        <v>3486.9490000000001</v>
      </c>
      <c r="I340" s="63">
        <v>3482.5680000000002</v>
      </c>
      <c r="J340" s="64">
        <f t="shared" si="9"/>
        <v>99.87436007810841</v>
      </c>
    </row>
    <row r="341" spans="1:11" ht="27.75" customHeight="1">
      <c r="A341" s="59">
        <v>336</v>
      </c>
      <c r="B341" s="3">
        <v>1102</v>
      </c>
      <c r="C341" s="4" t="s">
        <v>291</v>
      </c>
      <c r="D341" s="4" t="s">
        <v>63</v>
      </c>
      <c r="E341" s="32" t="s">
        <v>123</v>
      </c>
      <c r="F341" s="71">
        <v>712.8</v>
      </c>
      <c r="G341" s="67">
        <f>G344</f>
        <v>48255</v>
      </c>
      <c r="H341" s="62">
        <v>1117.2470000000001</v>
      </c>
      <c r="I341" s="62">
        <v>1117.2470000000001</v>
      </c>
      <c r="J341" s="64">
        <f t="shared" si="9"/>
        <v>100</v>
      </c>
    </row>
    <row r="342" spans="1:11" ht="27.75" customHeight="1">
      <c r="A342" s="59">
        <v>337</v>
      </c>
      <c r="B342" s="3">
        <v>1102</v>
      </c>
      <c r="C342" s="4" t="s">
        <v>291</v>
      </c>
      <c r="D342" s="4" t="s">
        <v>311</v>
      </c>
      <c r="E342" s="32" t="s">
        <v>312</v>
      </c>
      <c r="F342" s="71">
        <v>0</v>
      </c>
      <c r="G342" s="67"/>
      <c r="H342" s="62">
        <v>18</v>
      </c>
      <c r="I342" s="62">
        <v>17.326000000000001</v>
      </c>
      <c r="J342" s="64">
        <f>I342/H342*100</f>
        <v>96.25555555555556</v>
      </c>
    </row>
    <row r="343" spans="1:11" ht="27.75" customHeight="1">
      <c r="A343" s="59">
        <v>338</v>
      </c>
      <c r="B343" s="1">
        <v>1102</v>
      </c>
      <c r="C343" s="2" t="s">
        <v>292</v>
      </c>
      <c r="D343" s="2"/>
      <c r="E343" s="29" t="s">
        <v>125</v>
      </c>
      <c r="F343" s="70">
        <f>F344</f>
        <v>313</v>
      </c>
      <c r="G343" s="66"/>
      <c r="H343" s="65">
        <f>SUM(H344)</f>
        <v>25</v>
      </c>
      <c r="I343" s="65">
        <f>SUM(I344)</f>
        <v>25</v>
      </c>
      <c r="J343" s="61">
        <f t="shared" si="9"/>
        <v>100</v>
      </c>
    </row>
    <row r="344" spans="1:11" ht="12.75" customHeight="1">
      <c r="A344" s="59">
        <v>339</v>
      </c>
      <c r="B344" s="1">
        <v>1102</v>
      </c>
      <c r="C344" s="2" t="s">
        <v>293</v>
      </c>
      <c r="D344" s="4"/>
      <c r="E344" s="29" t="s">
        <v>126</v>
      </c>
      <c r="F344" s="70">
        <f>F345</f>
        <v>313</v>
      </c>
      <c r="G344" s="60">
        <v>48255</v>
      </c>
      <c r="H344" s="60">
        <f>H345</f>
        <v>25</v>
      </c>
      <c r="I344" s="60">
        <f>SUM(I345)</f>
        <v>25</v>
      </c>
      <c r="J344" s="61">
        <f t="shared" si="9"/>
        <v>100</v>
      </c>
    </row>
    <row r="345" spans="1:11" ht="30.75" customHeight="1">
      <c r="A345" s="59">
        <v>340</v>
      </c>
      <c r="B345" s="3">
        <v>1102</v>
      </c>
      <c r="C345" s="4" t="s">
        <v>293</v>
      </c>
      <c r="D345" s="4" t="s">
        <v>63</v>
      </c>
      <c r="E345" s="32" t="s">
        <v>123</v>
      </c>
      <c r="F345" s="71">
        <v>313</v>
      </c>
      <c r="G345" s="62"/>
      <c r="H345" s="63">
        <v>25</v>
      </c>
      <c r="I345" s="63">
        <v>25</v>
      </c>
      <c r="J345" s="64">
        <f t="shared" si="9"/>
        <v>100</v>
      </c>
    </row>
    <row r="346" spans="1:11" s="12" customFormat="1" ht="15.75">
      <c r="A346" s="59">
        <v>341</v>
      </c>
      <c r="B346" s="1">
        <v>1200</v>
      </c>
      <c r="C346" s="2"/>
      <c r="D346" s="2"/>
      <c r="E346" s="33" t="s">
        <v>55</v>
      </c>
      <c r="F346" s="70">
        <f>SUM(F348+F351)</f>
        <v>380</v>
      </c>
      <c r="G346" s="62"/>
      <c r="H346" s="60">
        <f>SUM(H347)</f>
        <v>487</v>
      </c>
      <c r="I346" s="60">
        <f>SUM(I347)</f>
        <v>462.245</v>
      </c>
      <c r="J346" s="61">
        <f t="shared" ref="J346:J359" si="10">I346/H346*100</f>
        <v>94.916837782340863</v>
      </c>
      <c r="K346"/>
    </row>
    <row r="347" spans="1:11" s="12" customFormat="1" ht="15.75">
      <c r="A347" s="59">
        <v>342</v>
      </c>
      <c r="B347" s="1">
        <v>1202</v>
      </c>
      <c r="C347" s="2"/>
      <c r="D347" s="2"/>
      <c r="E347" s="33" t="s">
        <v>298</v>
      </c>
      <c r="F347" s="70">
        <f>SUM(F348+F351)</f>
        <v>380</v>
      </c>
      <c r="G347" s="62"/>
      <c r="H347" s="60">
        <f>SUM(H348+H351)</f>
        <v>487</v>
      </c>
      <c r="I347" s="60">
        <f>SUM(I348+I351)</f>
        <v>462.245</v>
      </c>
      <c r="J347" s="61">
        <f t="shared" si="10"/>
        <v>94.916837782340863</v>
      </c>
    </row>
    <row r="348" spans="1:11" s="12" customFormat="1" ht="39.75" customHeight="1">
      <c r="A348" s="59">
        <v>343</v>
      </c>
      <c r="B348" s="1">
        <v>1202</v>
      </c>
      <c r="C348" s="2" t="s">
        <v>164</v>
      </c>
      <c r="D348" s="2"/>
      <c r="E348" s="29" t="s">
        <v>255</v>
      </c>
      <c r="F348" s="70">
        <f>F349</f>
        <v>230</v>
      </c>
      <c r="G348" s="62"/>
      <c r="H348" s="60">
        <f>SUM(H349)</f>
        <v>380</v>
      </c>
      <c r="I348" s="60">
        <f>SUM(I349)</f>
        <v>355.245</v>
      </c>
      <c r="J348" s="61">
        <f t="shared" si="10"/>
        <v>93.485526315789485</v>
      </c>
    </row>
    <row r="349" spans="1:11" s="13" customFormat="1" ht="32.25" customHeight="1">
      <c r="A349" s="59">
        <v>344</v>
      </c>
      <c r="B349" s="1">
        <v>1202</v>
      </c>
      <c r="C349" s="2" t="s">
        <v>268</v>
      </c>
      <c r="D349" s="2"/>
      <c r="E349" s="29" t="s">
        <v>127</v>
      </c>
      <c r="F349" s="70">
        <f>F350</f>
        <v>230</v>
      </c>
      <c r="G349" s="60"/>
      <c r="H349" s="60">
        <f>H350</f>
        <v>380</v>
      </c>
      <c r="I349" s="60">
        <f>I350</f>
        <v>355.245</v>
      </c>
      <c r="J349" s="61">
        <f t="shared" si="10"/>
        <v>93.485526315789485</v>
      </c>
      <c r="K349" s="12"/>
    </row>
    <row r="350" spans="1:11" ht="38.25">
      <c r="A350" s="59">
        <v>345</v>
      </c>
      <c r="B350" s="3">
        <v>1202</v>
      </c>
      <c r="C350" s="4" t="s">
        <v>268</v>
      </c>
      <c r="D350" s="4" t="s">
        <v>52</v>
      </c>
      <c r="E350" s="32" t="s">
        <v>129</v>
      </c>
      <c r="F350" s="71">
        <v>230</v>
      </c>
      <c r="G350" s="62"/>
      <c r="H350" s="68">
        <v>380</v>
      </c>
      <c r="I350" s="68">
        <v>355.245</v>
      </c>
      <c r="J350" s="64">
        <f t="shared" si="10"/>
        <v>93.485526315789485</v>
      </c>
      <c r="K350" s="13"/>
    </row>
    <row r="351" spans="1:11">
      <c r="A351" s="59">
        <v>346</v>
      </c>
      <c r="B351" s="1">
        <v>1202</v>
      </c>
      <c r="C351" s="2" t="s">
        <v>287</v>
      </c>
      <c r="D351" s="4"/>
      <c r="E351" s="29" t="s">
        <v>60</v>
      </c>
      <c r="F351" s="70">
        <f>F352</f>
        <v>150</v>
      </c>
      <c r="G351" s="60"/>
      <c r="H351" s="69">
        <f>SUM(H352)</f>
        <v>107</v>
      </c>
      <c r="I351" s="69">
        <f>SUM(I352)</f>
        <v>107</v>
      </c>
      <c r="J351" s="61">
        <f t="shared" si="10"/>
        <v>100</v>
      </c>
    </row>
    <row r="352" spans="1:11" ht="25.5">
      <c r="A352" s="59">
        <v>347</v>
      </c>
      <c r="B352" s="1">
        <v>1202</v>
      </c>
      <c r="C352" s="2" t="s">
        <v>288</v>
      </c>
      <c r="D352" s="4"/>
      <c r="E352" s="29" t="s">
        <v>128</v>
      </c>
      <c r="F352" s="70">
        <f>F353</f>
        <v>150</v>
      </c>
      <c r="G352" s="60"/>
      <c r="H352" s="65">
        <f>SUM(H353)</f>
        <v>107</v>
      </c>
      <c r="I352" s="65">
        <f>SUM(I353)</f>
        <v>107</v>
      </c>
      <c r="J352" s="61">
        <f t="shared" si="10"/>
        <v>100</v>
      </c>
    </row>
    <row r="353" spans="1:19" ht="38.25">
      <c r="A353" s="59">
        <v>348</v>
      </c>
      <c r="B353" s="3">
        <v>1202</v>
      </c>
      <c r="C353" s="4" t="s">
        <v>288</v>
      </c>
      <c r="D353" s="4" t="s">
        <v>52</v>
      </c>
      <c r="E353" s="32" t="s">
        <v>129</v>
      </c>
      <c r="F353" s="71">
        <v>150</v>
      </c>
      <c r="G353" s="62"/>
      <c r="H353" s="68">
        <v>107</v>
      </c>
      <c r="I353" s="68">
        <v>107</v>
      </c>
      <c r="J353" s="64">
        <f t="shared" si="10"/>
        <v>100</v>
      </c>
    </row>
    <row r="354" spans="1:19" s="13" customFormat="1" ht="31.5">
      <c r="A354" s="59">
        <v>349</v>
      </c>
      <c r="B354" s="1">
        <v>1300</v>
      </c>
      <c r="C354" s="4"/>
      <c r="D354" s="4"/>
      <c r="E354" s="33" t="s">
        <v>6</v>
      </c>
      <c r="F354" s="70">
        <f>SUM(F355)</f>
        <v>1.5</v>
      </c>
      <c r="G354" s="60" t="e">
        <f>#REF!+G358</f>
        <v>#REF!</v>
      </c>
      <c r="H354" s="65">
        <f>SUM(H355)</f>
        <v>1.5</v>
      </c>
      <c r="I354" s="65">
        <f>SUM(I355)</f>
        <v>0.57399999999999995</v>
      </c>
      <c r="J354" s="61">
        <f t="shared" si="10"/>
        <v>38.266666666666666</v>
      </c>
      <c r="K354"/>
    </row>
    <row r="355" spans="1:19" s="13" customFormat="1" ht="31.5">
      <c r="A355" s="59">
        <v>350</v>
      </c>
      <c r="B355" s="1">
        <v>1301</v>
      </c>
      <c r="C355" s="4"/>
      <c r="D355" s="4"/>
      <c r="E355" s="33" t="s">
        <v>299</v>
      </c>
      <c r="F355" s="70">
        <f>SUM(F356)</f>
        <v>1.5</v>
      </c>
      <c r="G355" s="60"/>
      <c r="H355" s="69">
        <f t="shared" ref="H355:I357" si="11">H356</f>
        <v>1.5</v>
      </c>
      <c r="I355" s="69">
        <f t="shared" si="11"/>
        <v>0.57399999999999995</v>
      </c>
      <c r="J355" s="61">
        <f t="shared" si="10"/>
        <v>38.266666666666666</v>
      </c>
    </row>
    <row r="356" spans="1:19" s="12" customFormat="1" ht="38.25">
      <c r="A356" s="59">
        <v>351</v>
      </c>
      <c r="B356" s="1">
        <v>1301</v>
      </c>
      <c r="C356" s="2" t="s">
        <v>164</v>
      </c>
      <c r="D356" s="2"/>
      <c r="E356" s="29" t="s">
        <v>256</v>
      </c>
      <c r="F356" s="60">
        <f>F357</f>
        <v>1.5</v>
      </c>
      <c r="G356" s="60"/>
      <c r="H356" s="69">
        <f>SUM(H357)</f>
        <v>1.5</v>
      </c>
      <c r="I356" s="69">
        <f>SUM(I357)</f>
        <v>0.57399999999999995</v>
      </c>
      <c r="J356" s="61">
        <f t="shared" si="10"/>
        <v>38.266666666666666</v>
      </c>
      <c r="K356" s="13"/>
    </row>
    <row r="357" spans="1:19" s="13" customFormat="1" ht="25.5">
      <c r="A357" s="59">
        <v>352</v>
      </c>
      <c r="B357" s="1">
        <v>1301</v>
      </c>
      <c r="C357" s="2" t="s">
        <v>269</v>
      </c>
      <c r="D357" s="2"/>
      <c r="E357" s="29" t="s">
        <v>130</v>
      </c>
      <c r="F357" s="60">
        <f>F358</f>
        <v>1.5</v>
      </c>
      <c r="G357" s="60"/>
      <c r="H357" s="69">
        <f>SUM(H358)</f>
        <v>1.5</v>
      </c>
      <c r="I357" s="69">
        <f t="shared" si="11"/>
        <v>0.57399999999999995</v>
      </c>
      <c r="J357" s="61">
        <f t="shared" si="10"/>
        <v>38.266666666666666</v>
      </c>
      <c r="K357" s="12"/>
    </row>
    <row r="358" spans="1:19" ht="25.5">
      <c r="A358" s="59">
        <v>353</v>
      </c>
      <c r="B358" s="3">
        <v>1301</v>
      </c>
      <c r="C358" s="4" t="s">
        <v>269</v>
      </c>
      <c r="D358" s="4" t="s">
        <v>301</v>
      </c>
      <c r="E358" s="32" t="s">
        <v>42</v>
      </c>
      <c r="F358" s="62">
        <v>1.5</v>
      </c>
      <c r="G358" s="67" t="e">
        <f>#REF!</f>
        <v>#REF!</v>
      </c>
      <c r="H358" s="68">
        <v>1.5</v>
      </c>
      <c r="I358" s="68">
        <v>0.57399999999999995</v>
      </c>
      <c r="J358" s="64">
        <f t="shared" si="10"/>
        <v>38.266666666666666</v>
      </c>
      <c r="K358" s="13"/>
    </row>
    <row r="359" spans="1:19" ht="12.75" customHeight="1">
      <c r="A359" s="59">
        <v>354</v>
      </c>
      <c r="B359" s="3"/>
      <c r="C359" s="4"/>
      <c r="D359" s="4"/>
      <c r="E359" s="33" t="s">
        <v>34</v>
      </c>
      <c r="F359" s="72">
        <f>SUM(F9+F84+F90+F125+F168+F215+F222+F276+F296+F334+F346+F354)</f>
        <v>238652.4</v>
      </c>
      <c r="G359" s="73" t="e">
        <f>G9+G84+G90+#REF!+#REF!+G217+G232+G297+G327+#REF!+#REF!</f>
        <v>#REF!</v>
      </c>
      <c r="H359" s="74">
        <f>SUM(H9+H84+H90+H125+H168+H215+H222+H276+H296+H334+H346+H354)</f>
        <v>246776.21099999998</v>
      </c>
      <c r="I359" s="74">
        <f>SUM(I9+I84+I90+I125+I168+I215+I222+I276+I296+I334+I346+I354)</f>
        <v>235779.701</v>
      </c>
      <c r="J359" s="75">
        <f t="shared" si="10"/>
        <v>95.543934338144126</v>
      </c>
    </row>
    <row r="360" spans="1:19">
      <c r="A360" s="58"/>
      <c r="B360" s="23"/>
      <c r="C360" s="23"/>
      <c r="D360" s="23"/>
      <c r="E360" s="41"/>
      <c r="F360" s="56"/>
      <c r="G360" s="57"/>
      <c r="H360" s="58"/>
      <c r="I360" s="58"/>
      <c r="J360" s="58"/>
    </row>
    <row r="361" spans="1:19" ht="1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85"/>
      <c r="M361" s="85"/>
      <c r="N361" s="85"/>
      <c r="O361" s="85"/>
      <c r="P361" s="85"/>
      <c r="Q361" s="85"/>
      <c r="R361" s="85"/>
      <c r="S361" s="85"/>
    </row>
    <row r="362" spans="1:19" ht="15">
      <c r="A362" s="84" t="s">
        <v>355</v>
      </c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</row>
  </sheetData>
  <autoFilter ref="A8:G359"/>
  <mergeCells count="7">
    <mergeCell ref="A362:S362"/>
    <mergeCell ref="A6:J6"/>
    <mergeCell ref="A1:J1"/>
    <mergeCell ref="A2:J2"/>
    <mergeCell ref="A3:J3"/>
    <mergeCell ref="A4:J4"/>
    <mergeCell ref="A361:S361"/>
  </mergeCells>
  <phoneticPr fontId="7" type="noConversion"/>
  <pageMargins left="0.70866141732283472" right="0.47244094488188981" top="0.59055118110236227" bottom="0.59055118110236227" header="0.31496062992125984" footer="0.31496062992125984"/>
  <pageSetup paperSize="9" scale="65" fitToHeight="8" orientation="portrait" r:id="rId1"/>
  <headerFooter alignWithMargins="0"/>
  <rowBreaks count="3" manualBreakCount="3">
    <brk id="265" max="9" man="1"/>
    <brk id="300" max="9" man="1"/>
    <brk id="3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2017-04-17T04:26:40Z</cp:lastPrinted>
  <dcterms:created xsi:type="dcterms:W3CDTF">1996-10-08T23:32:33Z</dcterms:created>
  <dcterms:modified xsi:type="dcterms:W3CDTF">2017-07-06T11:16:05Z</dcterms:modified>
</cp:coreProperties>
</file>