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2021 г." sheetId="2" r:id="rId2"/>
  </sheets>
  <externalReferences>
    <externalReference r:id="rId3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2" l="1"/>
  <c r="S11" i="2"/>
  <c r="S6" i="2" s="1"/>
  <c r="R11" i="2"/>
  <c r="R5" i="2" s="1"/>
  <c r="Q11" i="2"/>
  <c r="Q6" i="2" s="1"/>
  <c r="L11" i="2"/>
  <c r="L6" i="2" s="1"/>
  <c r="J9" i="2"/>
  <c r="F9" i="2"/>
  <c r="E9" i="2"/>
  <c r="B9" i="2"/>
  <c r="X8" i="2"/>
  <c r="G8" i="2"/>
  <c r="K8" i="2" s="1"/>
  <c r="Y8" i="2" s="1"/>
  <c r="X7" i="2"/>
  <c r="T7" i="2"/>
  <c r="H7" i="2"/>
  <c r="G7" i="2"/>
  <c r="G9" i="2" s="1"/>
  <c r="W6" i="2"/>
  <c r="V6" i="2"/>
  <c r="U6" i="2"/>
  <c r="P6" i="2"/>
  <c r="O6" i="2"/>
  <c r="N6" i="2"/>
  <c r="M6" i="2"/>
  <c r="I6" i="2"/>
  <c r="H6" i="2"/>
  <c r="D6" i="2"/>
  <c r="W5" i="2"/>
  <c r="V5" i="2"/>
  <c r="U5" i="2"/>
  <c r="P5" i="2"/>
  <c r="O5" i="2"/>
  <c r="N5" i="2"/>
  <c r="M5" i="2"/>
  <c r="L5" i="2"/>
  <c r="I5" i="2"/>
  <c r="H5" i="2"/>
  <c r="D5" i="2"/>
  <c r="P9" i="2" l="1"/>
  <c r="D9" i="2"/>
  <c r="O9" i="2"/>
  <c r="Q5" i="2"/>
  <c r="Q9" i="2" s="1"/>
  <c r="L9" i="2"/>
  <c r="V9" i="2"/>
  <c r="D12" i="2"/>
  <c r="W9" i="2"/>
  <c r="K5" i="2"/>
  <c r="N9" i="2"/>
  <c r="S5" i="2"/>
  <c r="S9" i="2" s="1"/>
  <c r="K6" i="2"/>
  <c r="M9" i="2"/>
  <c r="H9" i="2"/>
  <c r="X6" i="2"/>
  <c r="I9" i="2"/>
  <c r="X5" i="2"/>
  <c r="R6" i="2"/>
  <c r="R9" i="2" s="1"/>
  <c r="U9" i="2"/>
  <c r="K7" i="2"/>
  <c r="Y7" i="2" s="1"/>
  <c r="G11" i="1"/>
  <c r="B11" i="1"/>
  <c r="F11" i="1" s="1"/>
  <c r="I11" i="1" s="1"/>
  <c r="G10" i="1"/>
  <c r="H9" i="1"/>
  <c r="G9" i="1"/>
  <c r="C9" i="1" s="1"/>
  <c r="H8" i="1"/>
  <c r="H12" i="1" s="1"/>
  <c r="G8" i="1"/>
  <c r="C8" i="1"/>
  <c r="B8" i="1"/>
  <c r="F8" i="1" s="1"/>
  <c r="X9" i="2" l="1"/>
  <c r="T5" i="2"/>
  <c r="Y5" i="2" s="1"/>
  <c r="K9" i="2"/>
  <c r="T6" i="2"/>
  <c r="Y6" i="2" s="1"/>
  <c r="I8" i="1"/>
  <c r="C12" i="1"/>
  <c r="B9" i="1"/>
  <c r="F9" i="1" s="1"/>
  <c r="I9" i="1" s="1"/>
  <c r="Y9" i="2" l="1"/>
  <c r="T9" i="2"/>
  <c r="B10" i="1" l="1"/>
  <c r="F10" i="1" l="1"/>
  <c r="B12" i="1"/>
  <c r="I10" i="1" l="1"/>
  <c r="I12" i="1" s="1"/>
  <c r="F12" i="1"/>
</calcChain>
</file>

<file path=xl/sharedStrings.xml><?xml version="1.0" encoding="utf-8"?>
<sst xmlns="http://schemas.openxmlformats.org/spreadsheetml/2006/main" count="60" uniqueCount="49">
  <si>
    <t xml:space="preserve">Приложение №10                                                     к Постановлению Администрации 
Махнёвского муниципального образования 
от 03.08.2021 г. № 586
</t>
  </si>
  <si>
    <t>МБОУ "Мугайская ООШ"</t>
  </si>
  <si>
    <t xml:space="preserve">Нормативные затраты на оказание  муниципальных услуг (выполнение работ) на 2021 год </t>
  </si>
  <si>
    <t>Наименование муниципальной услуги</t>
  </si>
  <si>
    <t>Базовый норматив  затрат, непосредственно связанных с оказанием муниципальной услуги</t>
  </si>
  <si>
    <t>Базовый норматив  затрат на общехозяйственные нужды</t>
  </si>
  <si>
    <t>Территориальный коэффициент</t>
  </si>
  <si>
    <t>Отраслевой коэффициент</t>
  </si>
  <si>
    <t>Базовый норматив  затрат на оказание муниципальной услуги</t>
  </si>
  <si>
    <t>Объем  муниципальной услуги</t>
  </si>
  <si>
    <t>Затраты    на содержание имущества</t>
  </si>
  <si>
    <t xml:space="preserve">Итого нормативные затраты на оказание  муниципальной услуги   </t>
  </si>
  <si>
    <t>тыс. руб.  за единицу</t>
  </si>
  <si>
    <t>единиц</t>
  </si>
  <si>
    <t>тыс. рублей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</si>
  <si>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</si>
  <si>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</si>
  <si>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Организация отдыха детей в каникулярное время</t>
  </si>
  <si>
    <t>Организация питания обучающихся</t>
  </si>
  <si>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</si>
  <si>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</si>
  <si>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</si>
  <si>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  <charset val="204"/>
      </rPr>
      <t>(графа 2)</t>
    </r>
    <r>
      <rPr>
        <sz val="10"/>
        <color indexed="8"/>
        <rFont val="Times New Roman"/>
        <family val="1"/>
        <charset val="204"/>
      </rPr>
      <t xml:space="preserve">, и затрат на общехозяйственные нужды </t>
    </r>
    <r>
      <rPr>
        <sz val="10"/>
        <color indexed="59"/>
        <rFont val="Times New Roman"/>
        <family val="1"/>
        <charset val="204"/>
      </rPr>
      <t>(графа 3)</t>
    </r>
  </si>
  <si>
    <r>
      <t>[2]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  <charset val="204"/>
      </rPr>
      <t>услуги (графа 4)</t>
    </r>
    <r>
      <rPr>
        <sz val="10"/>
        <color indexed="8"/>
        <rFont val="Times New Roman"/>
        <family val="1"/>
        <charset val="204"/>
      </rPr>
      <t xml:space="preserve"> на объем муниципальной услуги </t>
    </r>
    <r>
      <rPr>
        <sz val="10"/>
        <color indexed="59"/>
        <rFont val="Times New Roman"/>
        <family val="1"/>
        <charset val="204"/>
      </rPr>
      <t>(графа 5)</t>
    </r>
    <r>
      <rPr>
        <sz val="10"/>
        <color indexed="8"/>
        <rFont val="Times New Roman"/>
        <family val="1"/>
        <charset val="204"/>
      </rPr>
      <t xml:space="preserve"> с затратами на содержание </t>
    </r>
    <r>
      <rPr>
        <sz val="10"/>
        <color indexed="59"/>
        <rFont val="Times New Roman"/>
        <family val="1"/>
        <charset val="204"/>
      </rPr>
      <t>имущества (графа 6)</t>
    </r>
  </si>
  <si>
    <t>наименование услуги</t>
  </si>
  <si>
    <t>доля в %</t>
  </si>
  <si>
    <t>кол. Учащ.</t>
  </si>
  <si>
    <t>нормативные затраты, непосредственно связанные с оказанием муниц.услуги</t>
  </si>
  <si>
    <t>Нормативные затраты на общехозяйственные нужды</t>
  </si>
  <si>
    <t>нормативные затраты на оказание услуг</t>
  </si>
  <si>
    <t>з/пл. за год + начисления учителей</t>
  </si>
  <si>
    <t>компенсация за питание</t>
  </si>
  <si>
    <t>подвоз учащихся</t>
  </si>
  <si>
    <t>продукты питания</t>
  </si>
  <si>
    <t>учебные расходы</t>
  </si>
  <si>
    <t>интернет</t>
  </si>
  <si>
    <t>итого</t>
  </si>
  <si>
    <t>з/пл. за год + начисления прочего персонала</t>
  </si>
  <si>
    <t>услуги связи</t>
  </si>
  <si>
    <t>электроэнергия 90%</t>
  </si>
  <si>
    <t>Теплоэнергия 50%</t>
  </si>
  <si>
    <t>прочие ком. Услуги</t>
  </si>
  <si>
    <t>расходы на содержание имущества</t>
  </si>
  <si>
    <t>прочие услуги</t>
  </si>
  <si>
    <t>приобретение материалов</t>
  </si>
  <si>
    <t>электроэнергия 10%</t>
  </si>
  <si>
    <t>прочие расходы</t>
  </si>
  <si>
    <t>организация отдыха детей в каникулярное время</t>
  </si>
  <si>
    <t>МБОУ "Мугайская ООШ" Распределение нормативных затрат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</si>
</sst>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9"/>
      <name val="Liberation Serif"/>
      <family val="1"/>
      <charset val="204"/>
    </font>
    <font>
      <b/>
      <i/>
      <sz val="9"/>
      <color theme="1"/>
      <name val="Liberation Serif"/>
      <family val="1"/>
      <charset val="204"/>
    </font>
    <font>
      <sz val="9"/>
      <color rgb="FFFF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3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165" fontId="17" fillId="0" borderId="16" xfId="1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65" fontId="19" fillId="0" borderId="16" xfId="1" applyNumberFormat="1" applyFont="1" applyBorder="1" applyAlignment="1">
      <alignment horizontal="center" vertical="center"/>
    </xf>
    <xf numFmtId="165" fontId="19" fillId="0" borderId="26" xfId="1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0" fontId="16" fillId="0" borderId="0" xfId="0" applyFont="1"/>
    <xf numFmtId="2" fontId="6" fillId="0" borderId="9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go\Desktop\&#1084;&#1091;&#1075;.&#1096;&#1082;.%202021-2023&#1075;.%20&#1085;&#1072;%2029.07.2021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гай Расчет объ.2021"/>
      <sheetName val="расчет 2022"/>
      <sheetName val="расчет 2023"/>
      <sheetName val="2021"/>
      <sheetName val="2022"/>
      <sheetName val="2023"/>
    </sheetNames>
    <sheetDataSet>
      <sheetData sheetId="0"/>
      <sheetData sheetId="1"/>
      <sheetData sheetId="2"/>
      <sheetData sheetId="3">
        <row r="9">
          <cell r="C9">
            <v>49</v>
          </cell>
          <cell r="K9">
            <v>4696.1000000000004</v>
          </cell>
          <cell r="T9">
            <v>5860.7723999999998</v>
          </cell>
          <cell r="X9">
            <v>911.14869999999996</v>
          </cell>
        </row>
        <row r="10">
          <cell r="C10">
            <v>59</v>
          </cell>
          <cell r="K10">
            <v>7856.7</v>
          </cell>
          <cell r="T10">
            <v>6075.6275999999998</v>
          </cell>
          <cell r="X10">
            <v>944.55130000000008</v>
          </cell>
        </row>
        <row r="11">
          <cell r="C11">
            <v>60</v>
          </cell>
          <cell r="K11">
            <v>255.10000000000002</v>
          </cell>
        </row>
        <row r="12">
          <cell r="C12">
            <v>108</v>
          </cell>
          <cell r="K12">
            <v>575.29999999999995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8" sqref="C8"/>
    </sheetView>
  </sheetViews>
  <sheetFormatPr defaultRowHeight="15" x14ac:dyDescent="0.25"/>
  <cols>
    <col min="1" max="1" width="19.85546875" customWidth="1"/>
    <col min="2" max="2" width="23.42578125" customWidth="1"/>
    <col min="3" max="3" width="15.5703125" customWidth="1"/>
    <col min="4" max="4" width="16.7109375" customWidth="1"/>
    <col min="5" max="5" width="15.42578125" customWidth="1"/>
    <col min="6" max="6" width="14.7109375" customWidth="1"/>
    <col min="7" max="7" width="15.7109375" customWidth="1"/>
    <col min="8" max="8" width="15.28515625" customWidth="1"/>
    <col min="9" max="9" width="16.7109375" customWidth="1"/>
    <col min="13" max="13" width="4.42578125" customWidth="1"/>
    <col min="14" max="14" width="0.85546875" customWidth="1"/>
  </cols>
  <sheetData>
    <row r="1" spans="1:14" ht="125.25" customHeight="1" x14ac:dyDescent="0.25">
      <c r="H1" s="65" t="s">
        <v>0</v>
      </c>
      <c r="I1" s="66"/>
    </row>
    <row r="2" spans="1:14" ht="18.75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14" x14ac:dyDescent="0.25">
      <c r="A3" s="68" t="s">
        <v>2</v>
      </c>
      <c r="B3" s="69"/>
      <c r="C3" s="69"/>
      <c r="D3" s="69"/>
      <c r="E3" s="69"/>
      <c r="F3" s="69"/>
      <c r="G3" s="69"/>
      <c r="H3" s="69"/>
      <c r="I3" s="69"/>
    </row>
    <row r="4" spans="1:14" ht="15.75" thickBot="1" x14ac:dyDescent="0.3">
      <c r="A4" s="70"/>
      <c r="B4" s="70"/>
      <c r="C4" s="70"/>
      <c r="D4" s="70"/>
      <c r="E4" s="70"/>
      <c r="F4" s="70"/>
      <c r="G4" s="70"/>
      <c r="H4" s="70"/>
      <c r="I4" s="70"/>
    </row>
    <row r="5" spans="1:14" ht="157.5" customHeight="1" thickBot="1" x14ac:dyDescent="0.3">
      <c r="A5" s="71" t="s">
        <v>3</v>
      </c>
      <c r="B5" s="29" t="s">
        <v>4</v>
      </c>
      <c r="C5" s="29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</row>
    <row r="6" spans="1:14" ht="29.25" thickBot="1" x14ac:dyDescent="0.3">
      <c r="A6" s="72"/>
      <c r="B6" s="30" t="s">
        <v>12</v>
      </c>
      <c r="C6" s="31" t="s">
        <v>12</v>
      </c>
      <c r="D6" s="31"/>
      <c r="E6" s="31"/>
      <c r="F6" s="31" t="s">
        <v>12</v>
      </c>
      <c r="G6" s="31" t="s">
        <v>13</v>
      </c>
      <c r="H6" s="31" t="s">
        <v>14</v>
      </c>
      <c r="I6" s="31" t="s">
        <v>14</v>
      </c>
    </row>
    <row r="7" spans="1:14" ht="15.75" thickBot="1" x14ac:dyDescent="0.3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">
        <v>7</v>
      </c>
      <c r="H7" s="3">
        <v>8</v>
      </c>
      <c r="I7" s="3">
        <v>9</v>
      </c>
    </row>
    <row r="8" spans="1:14" ht="42.75" customHeight="1" thickBot="1" x14ac:dyDescent="0.3">
      <c r="A8" s="4" t="s">
        <v>15</v>
      </c>
      <c r="B8" s="5">
        <f>'[1]2021'!K9/G8</f>
        <v>95.838775510204087</v>
      </c>
      <c r="C8" s="5">
        <f>'[1]2021'!T9/G8</f>
        <v>119.60759999999999</v>
      </c>
      <c r="D8" s="6">
        <v>1</v>
      </c>
      <c r="E8" s="6">
        <v>1</v>
      </c>
      <c r="F8" s="5">
        <f>B8+C8</f>
        <v>215.44637551020406</v>
      </c>
      <c r="G8" s="7">
        <f>'[1]2021'!C9</f>
        <v>49</v>
      </c>
      <c r="H8" s="8">
        <f>'[1]2021'!X9</f>
        <v>911.14869999999996</v>
      </c>
      <c r="I8" s="9">
        <f>(F8*G8)+H8</f>
        <v>11468.021099999998</v>
      </c>
    </row>
    <row r="9" spans="1:14" ht="53.25" customHeight="1" thickBot="1" x14ac:dyDescent="0.3">
      <c r="A9" s="10" t="s">
        <v>16</v>
      </c>
      <c r="B9" s="11">
        <f>'[1]2021'!K10/G9</f>
        <v>133.16440677966102</v>
      </c>
      <c r="C9" s="11">
        <f>'[1]2021'!T10/G9</f>
        <v>102.97673898305085</v>
      </c>
      <c r="D9" s="12">
        <v>1</v>
      </c>
      <c r="E9" s="13">
        <v>1</v>
      </c>
      <c r="F9" s="5">
        <f>B9+C9</f>
        <v>236.14114576271186</v>
      </c>
      <c r="G9" s="14">
        <f>'[1]2021'!C10</f>
        <v>59</v>
      </c>
      <c r="H9" s="15">
        <f>'[1]2021'!X10</f>
        <v>944.55130000000008</v>
      </c>
      <c r="I9" s="9">
        <f>(F9*G9)+H9</f>
        <v>14876.8789</v>
      </c>
    </row>
    <row r="10" spans="1:14" ht="45" customHeight="1" thickBot="1" x14ac:dyDescent="0.3">
      <c r="A10" s="16" t="s">
        <v>17</v>
      </c>
      <c r="B10" s="17">
        <f>'[1]2021'!K11/G10</f>
        <v>4.2516666666666669</v>
      </c>
      <c r="C10" s="17">
        <v>0</v>
      </c>
      <c r="D10" s="18">
        <v>1</v>
      </c>
      <c r="E10" s="19">
        <v>1</v>
      </c>
      <c r="F10" s="20">
        <f>B10+C10</f>
        <v>4.2516666666666669</v>
      </c>
      <c r="G10" s="21">
        <f>'[1]2021'!C11</f>
        <v>60</v>
      </c>
      <c r="H10" s="21">
        <v>0</v>
      </c>
      <c r="I10" s="22">
        <f>(F10*G10)+H10</f>
        <v>255.10000000000002</v>
      </c>
    </row>
    <row r="11" spans="1:14" ht="33" customHeight="1" thickBot="1" x14ac:dyDescent="0.3">
      <c r="A11" s="23" t="s">
        <v>18</v>
      </c>
      <c r="B11" s="24">
        <f>'[1]2021'!K12/G11</f>
        <v>5.3268518518518517</v>
      </c>
      <c r="C11" s="25">
        <v>0</v>
      </c>
      <c r="D11" s="12">
        <v>1</v>
      </c>
      <c r="E11" s="13">
        <v>1</v>
      </c>
      <c r="F11" s="5">
        <f>B11+C11</f>
        <v>5.3268518518518517</v>
      </c>
      <c r="G11" s="26">
        <f>'[1]2021'!C12</f>
        <v>108</v>
      </c>
      <c r="H11" s="26">
        <v>0</v>
      </c>
      <c r="I11" s="27">
        <f>(F11*G11)+H11</f>
        <v>575.29999999999995</v>
      </c>
    </row>
    <row r="12" spans="1:14" x14ac:dyDescent="0.25">
      <c r="A12" s="10" t="s">
        <v>19</v>
      </c>
      <c r="B12" s="62">
        <f>B8+B9+B10+B11</f>
        <v>238.5817008083836</v>
      </c>
      <c r="C12" s="62">
        <f>C8+C9+C10+C11</f>
        <v>222.58433898305083</v>
      </c>
      <c r="D12" s="73">
        <v>1</v>
      </c>
      <c r="E12" s="73">
        <v>1</v>
      </c>
      <c r="F12" s="62">
        <f>F8+F9+F10+F11</f>
        <v>461.16603979143446</v>
      </c>
      <c r="G12" s="62">
        <v>122</v>
      </c>
      <c r="H12" s="62">
        <f>H8+H9+H10+H11</f>
        <v>1855.7</v>
      </c>
      <c r="I12" s="62">
        <f>I8+I9+I10+I11</f>
        <v>27175.299999999996</v>
      </c>
    </row>
    <row r="13" spans="1:14" ht="12.75" customHeight="1" x14ac:dyDescent="0.25">
      <c r="A13" s="10" t="s">
        <v>20</v>
      </c>
      <c r="B13" s="62"/>
      <c r="C13" s="62"/>
      <c r="D13" s="74"/>
      <c r="E13" s="74"/>
      <c r="F13" s="62"/>
      <c r="G13" s="62"/>
      <c r="H13" s="62"/>
      <c r="I13" s="62"/>
    </row>
    <row r="14" spans="1:14" ht="20.25" customHeight="1" thickBot="1" x14ac:dyDescent="0.3">
      <c r="A14" s="4" t="s">
        <v>21</v>
      </c>
      <c r="B14" s="63"/>
      <c r="C14" s="63"/>
      <c r="D14" s="75"/>
      <c r="E14" s="75"/>
      <c r="F14" s="63"/>
      <c r="G14" s="63"/>
      <c r="H14" s="63"/>
      <c r="I14" s="63"/>
    </row>
    <row r="15" spans="1:14" ht="16.5" x14ac:dyDescent="0.25">
      <c r="A15" s="28" t="s">
        <v>22</v>
      </c>
    </row>
    <row r="16" spans="1:14" x14ac:dyDescent="0.25">
      <c r="A16" s="64" t="s">
        <v>23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</sheetData>
  <mergeCells count="14">
    <mergeCell ref="G12:G14"/>
    <mergeCell ref="H12:H14"/>
    <mergeCell ref="I12:I14"/>
    <mergeCell ref="A16:N16"/>
    <mergeCell ref="H1:I1"/>
    <mergeCell ref="A2:I2"/>
    <mergeCell ref="A3:I3"/>
    <mergeCell ref="A4:I4"/>
    <mergeCell ref="A5:A6"/>
    <mergeCell ref="B12:B14"/>
    <mergeCell ref="C12:C14"/>
    <mergeCell ref="D12:D14"/>
    <mergeCell ref="E12:E14"/>
    <mergeCell ref="F12:F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3"/>
  <sheetViews>
    <sheetView tabSelected="1" zoomScaleNormal="100" workbookViewId="0">
      <selection activeCell="R12" sqref="R12"/>
    </sheetView>
  </sheetViews>
  <sheetFormatPr defaultRowHeight="15" x14ac:dyDescent="0.25"/>
  <cols>
    <col min="1" max="1" width="17.42578125" customWidth="1"/>
    <col min="2" max="2" width="6.85546875" customWidth="1"/>
    <col min="3" max="3" width="6.42578125" customWidth="1"/>
    <col min="4" max="4" width="8" customWidth="1"/>
    <col min="5" max="5" width="7.140625" customWidth="1"/>
    <col min="6" max="6" width="7.28515625" customWidth="1"/>
    <col min="7" max="7" width="7.7109375" customWidth="1"/>
    <col min="8" max="8" width="7.85546875" customWidth="1"/>
    <col min="9" max="9" width="6.85546875" customWidth="1"/>
    <col min="10" max="10" width="6.140625" customWidth="1"/>
    <col min="11" max="11" width="6.7109375" customWidth="1"/>
    <col min="12" max="12" width="7.140625" customWidth="1"/>
    <col min="13" max="13" width="8.140625" customWidth="1"/>
    <col min="14" max="14" width="7.7109375" customWidth="1"/>
    <col min="16" max="16" width="8" customWidth="1"/>
    <col min="17" max="18" width="7.28515625" customWidth="1"/>
    <col min="19" max="19" width="7.7109375" customWidth="1"/>
    <col min="20" max="20" width="7" customWidth="1"/>
    <col min="21" max="21" width="7.5703125" customWidth="1"/>
    <col min="22" max="22" width="8.140625" customWidth="1"/>
    <col min="23" max="23" width="7.42578125" customWidth="1"/>
    <col min="24" max="24" width="7.7109375" customWidth="1"/>
  </cols>
  <sheetData>
    <row r="2" spans="1:25" s="38" customFormat="1" ht="12.75" thickBot="1" x14ac:dyDescent="0.2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7"/>
      <c r="T2" s="37"/>
      <c r="U2" s="37"/>
      <c r="V2" s="37"/>
      <c r="W2" s="37"/>
      <c r="X2" s="37"/>
      <c r="Y2" s="37"/>
    </row>
    <row r="3" spans="1:25" s="38" customFormat="1" ht="36.75" customHeight="1" thickBot="1" x14ac:dyDescent="0.25">
      <c r="A3" s="81" t="s">
        <v>24</v>
      </c>
      <c r="B3" s="82" t="s">
        <v>25</v>
      </c>
      <c r="C3" s="82" t="s">
        <v>26</v>
      </c>
      <c r="D3" s="83" t="s">
        <v>27</v>
      </c>
      <c r="E3" s="84"/>
      <c r="F3" s="84"/>
      <c r="G3" s="84"/>
      <c r="H3" s="84"/>
      <c r="I3" s="84"/>
      <c r="J3" s="85"/>
      <c r="K3" s="86"/>
      <c r="L3" s="87" t="s">
        <v>28</v>
      </c>
      <c r="M3" s="85"/>
      <c r="N3" s="85"/>
      <c r="O3" s="85"/>
      <c r="P3" s="85"/>
      <c r="Q3" s="85"/>
      <c r="R3" s="85"/>
      <c r="S3" s="85"/>
      <c r="T3" s="86"/>
      <c r="U3" s="76" t="s">
        <v>10</v>
      </c>
      <c r="V3" s="77"/>
      <c r="W3" s="77"/>
      <c r="X3" s="77"/>
      <c r="Y3" s="78" t="s">
        <v>29</v>
      </c>
    </row>
    <row r="4" spans="1:25" s="38" customFormat="1" ht="84.75" customHeight="1" x14ac:dyDescent="0.2">
      <c r="A4" s="81"/>
      <c r="B4" s="81"/>
      <c r="C4" s="81"/>
      <c r="D4" s="39" t="s">
        <v>30</v>
      </c>
      <c r="E4" s="40" t="s">
        <v>31</v>
      </c>
      <c r="F4" s="40" t="s">
        <v>32</v>
      </c>
      <c r="G4" s="40" t="s">
        <v>33</v>
      </c>
      <c r="H4" s="40" t="s">
        <v>34</v>
      </c>
      <c r="I4" s="40" t="s">
        <v>35</v>
      </c>
      <c r="J4" s="40"/>
      <c r="K4" s="40" t="s">
        <v>36</v>
      </c>
      <c r="L4" s="40" t="s">
        <v>37</v>
      </c>
      <c r="M4" s="40" t="s">
        <v>38</v>
      </c>
      <c r="N4" s="40" t="s">
        <v>39</v>
      </c>
      <c r="O4" s="40" t="s">
        <v>40</v>
      </c>
      <c r="P4" s="40" t="s">
        <v>41</v>
      </c>
      <c r="Q4" s="40" t="s">
        <v>42</v>
      </c>
      <c r="R4" s="40" t="s">
        <v>43</v>
      </c>
      <c r="S4" s="40" t="s">
        <v>44</v>
      </c>
      <c r="T4" s="41" t="s">
        <v>36</v>
      </c>
      <c r="U4" s="40" t="s">
        <v>45</v>
      </c>
      <c r="V4" s="40" t="s">
        <v>40</v>
      </c>
      <c r="W4" s="42" t="s">
        <v>46</v>
      </c>
      <c r="X4" s="43" t="s">
        <v>36</v>
      </c>
      <c r="Y4" s="79"/>
    </row>
    <row r="5" spans="1:25" s="38" customFormat="1" ht="64.5" customHeight="1" thickBot="1" x14ac:dyDescent="0.25">
      <c r="A5" s="44" t="s">
        <v>15</v>
      </c>
      <c r="B5" s="45">
        <v>0.49099999999999999</v>
      </c>
      <c r="C5" s="46">
        <v>49</v>
      </c>
      <c r="D5" s="47">
        <f>3769.8-620.1+950+400</f>
        <v>4499.7000000000007</v>
      </c>
      <c r="E5" s="47">
        <v>0</v>
      </c>
      <c r="F5" s="47"/>
      <c r="G5" s="48"/>
      <c r="H5" s="48">
        <f>H11*B5</f>
        <v>181.67</v>
      </c>
      <c r="I5" s="48">
        <f>I11*B5</f>
        <v>14.73</v>
      </c>
      <c r="J5" s="48"/>
      <c r="K5" s="49">
        <f>SUM(D5:J5)</f>
        <v>4696.1000000000004</v>
      </c>
      <c r="L5" s="48">
        <f>L11*B5</f>
        <v>4020.308</v>
      </c>
      <c r="M5" s="48">
        <f>M11*B5</f>
        <v>6.383</v>
      </c>
      <c r="N5" s="48">
        <f>N11*B5</f>
        <v>232.24299999999999</v>
      </c>
      <c r="O5" s="47">
        <f>O11*B5</f>
        <v>883.89819999999997</v>
      </c>
      <c r="P5" s="48">
        <f>P11*B5</f>
        <v>32.700599999999994</v>
      </c>
      <c r="Q5" s="48">
        <f>Q11*B5</f>
        <v>263.66699999999997</v>
      </c>
      <c r="R5" s="48">
        <f>R11*B5</f>
        <v>227.87309999999999</v>
      </c>
      <c r="S5" s="48">
        <f>S11*B5</f>
        <v>193.6995</v>
      </c>
      <c r="T5" s="49">
        <f>SUM(L5:S5)</f>
        <v>5860.7723999999998</v>
      </c>
      <c r="U5" s="48">
        <f>U11*B5</f>
        <v>26.023</v>
      </c>
      <c r="V5" s="47">
        <f>V11*B5</f>
        <v>883.89819999999997</v>
      </c>
      <c r="W5" s="50">
        <f>W11*B5</f>
        <v>1.2275</v>
      </c>
      <c r="X5" s="51">
        <f>SUM(U5:W5)</f>
        <v>911.14869999999996</v>
      </c>
      <c r="Y5" s="52">
        <f>K5+T5+X5</f>
        <v>11468.0211</v>
      </c>
    </row>
    <row r="6" spans="1:25" s="38" customFormat="1" ht="71.25" customHeight="1" thickBot="1" x14ac:dyDescent="0.25">
      <c r="A6" s="53" t="s">
        <v>16</v>
      </c>
      <c r="B6" s="45">
        <v>0.50900000000000001</v>
      </c>
      <c r="C6" s="46">
        <v>59</v>
      </c>
      <c r="D6" s="47">
        <f>6711.2-642.8+980+604.7</f>
        <v>7653.0999999999995</v>
      </c>
      <c r="E6" s="47">
        <v>0</v>
      </c>
      <c r="F6" s="47">
        <v>0</v>
      </c>
      <c r="G6" s="48"/>
      <c r="H6" s="48">
        <f>H11*B6</f>
        <v>188.33</v>
      </c>
      <c r="I6" s="48">
        <f>I11*B6</f>
        <v>15.27</v>
      </c>
      <c r="J6" s="48"/>
      <c r="K6" s="49">
        <f>SUM(D6:J6)</f>
        <v>7856.7</v>
      </c>
      <c r="L6" s="48">
        <f>L11*B6</f>
        <v>4167.692</v>
      </c>
      <c r="M6" s="48">
        <f>M11*B6</f>
        <v>6.617</v>
      </c>
      <c r="N6" s="48">
        <f>N11*B6</f>
        <v>240.75700000000001</v>
      </c>
      <c r="O6" s="47">
        <f>O11*B6</f>
        <v>916.30180000000007</v>
      </c>
      <c r="P6" s="48">
        <f>P11*B6</f>
        <v>33.8994</v>
      </c>
      <c r="Q6" s="48">
        <f>Q11*B6</f>
        <v>273.33300000000003</v>
      </c>
      <c r="R6" s="48">
        <f>R11*B6</f>
        <v>236.22690000000003</v>
      </c>
      <c r="S6" s="48">
        <f>S11*B6</f>
        <v>200.8005</v>
      </c>
      <c r="T6" s="49">
        <f>SUM(L6:S6)</f>
        <v>6075.6275999999998</v>
      </c>
      <c r="U6" s="48">
        <f>U11*B6</f>
        <v>26.977</v>
      </c>
      <c r="V6" s="47">
        <f>V11*B6</f>
        <v>916.30180000000007</v>
      </c>
      <c r="W6" s="50">
        <f>W11*B6</f>
        <v>1.2725</v>
      </c>
      <c r="X6" s="51">
        <f>SUM(U6:W6)</f>
        <v>944.55130000000008</v>
      </c>
      <c r="Y6" s="52">
        <f>K6+T6+X6</f>
        <v>14876.8789</v>
      </c>
    </row>
    <row r="7" spans="1:25" s="38" customFormat="1" ht="54" customHeight="1" thickBot="1" x14ac:dyDescent="0.25">
      <c r="A7" s="54" t="s">
        <v>47</v>
      </c>
      <c r="B7" s="55"/>
      <c r="C7" s="46">
        <v>60</v>
      </c>
      <c r="D7" s="47"/>
      <c r="E7" s="47"/>
      <c r="F7" s="47"/>
      <c r="G7" s="48">
        <f>88.4+111.7</f>
        <v>200.10000000000002</v>
      </c>
      <c r="H7" s="47">
        <f>30+25</f>
        <v>55</v>
      </c>
      <c r="I7" s="48"/>
      <c r="J7" s="48"/>
      <c r="K7" s="49">
        <f>SUM(D7:J7)</f>
        <v>255.10000000000002</v>
      </c>
      <c r="L7" s="48"/>
      <c r="M7" s="48"/>
      <c r="N7" s="48"/>
      <c r="O7" s="47"/>
      <c r="P7" s="48"/>
      <c r="Q7" s="48"/>
      <c r="R7" s="48"/>
      <c r="S7" s="48"/>
      <c r="T7" s="49">
        <f>SUM(L7:S7)</f>
        <v>0</v>
      </c>
      <c r="U7" s="48"/>
      <c r="V7" s="47"/>
      <c r="W7" s="50"/>
      <c r="X7" s="51">
        <f>SUM(U7:W7)</f>
        <v>0</v>
      </c>
      <c r="Y7" s="52">
        <f>K7+T7+X7</f>
        <v>255.10000000000002</v>
      </c>
    </row>
    <row r="8" spans="1:25" s="38" customFormat="1" ht="30.75" customHeight="1" thickBot="1" x14ac:dyDescent="0.25">
      <c r="A8" s="54" t="s">
        <v>18</v>
      </c>
      <c r="B8" s="56"/>
      <c r="C8" s="46">
        <v>108</v>
      </c>
      <c r="D8" s="47"/>
      <c r="E8" s="47"/>
      <c r="F8" s="47"/>
      <c r="G8" s="48">
        <f>481.8+93.5</f>
        <v>575.29999999999995</v>
      </c>
      <c r="H8" s="47"/>
      <c r="I8" s="48"/>
      <c r="J8" s="48"/>
      <c r="K8" s="49">
        <f>SUM(D8:J8)</f>
        <v>575.29999999999995</v>
      </c>
      <c r="L8" s="48"/>
      <c r="M8" s="48"/>
      <c r="N8" s="48"/>
      <c r="O8" s="47"/>
      <c r="P8" s="48"/>
      <c r="Q8" s="48"/>
      <c r="R8" s="48"/>
      <c r="S8" s="48"/>
      <c r="T8" s="49"/>
      <c r="U8" s="48"/>
      <c r="V8" s="47"/>
      <c r="W8" s="50"/>
      <c r="X8" s="51">
        <f>SUM(U8:W8)</f>
        <v>0</v>
      </c>
      <c r="Y8" s="52">
        <f>K8+T8+X8</f>
        <v>575.29999999999995</v>
      </c>
    </row>
    <row r="9" spans="1:25" s="61" customFormat="1" ht="12.75" thickBot="1" x14ac:dyDescent="0.25">
      <c r="A9" s="57" t="s">
        <v>36</v>
      </c>
      <c r="B9" s="58">
        <f>B5+B6+B7</f>
        <v>1</v>
      </c>
      <c r="C9" s="46">
        <v>122</v>
      </c>
      <c r="D9" s="59">
        <f>SUM(D5:D7)</f>
        <v>12152.8</v>
      </c>
      <c r="E9" s="59">
        <f>SUM(E5:E7)</f>
        <v>0</v>
      </c>
      <c r="F9" s="59">
        <f>SUM(F5:F7)</f>
        <v>0</v>
      </c>
      <c r="G9" s="49">
        <f>SUM(G5:G8)</f>
        <v>775.4</v>
      </c>
      <c r="H9" s="59">
        <f>SUM(H5:H7)</f>
        <v>425</v>
      </c>
      <c r="I9" s="59">
        <f>SUM(I5:I7)</f>
        <v>30</v>
      </c>
      <c r="J9" s="59">
        <f>SUM(J5:J7)</f>
        <v>0</v>
      </c>
      <c r="K9" s="49">
        <f>SUM(K5:K8)</f>
        <v>13383.199999999999</v>
      </c>
      <c r="L9" s="59">
        <f t="shared" ref="L9:X9" si="0">SUM(L5:L7)</f>
        <v>8188</v>
      </c>
      <c r="M9" s="59">
        <f t="shared" si="0"/>
        <v>13</v>
      </c>
      <c r="N9" s="59">
        <f t="shared" si="0"/>
        <v>473</v>
      </c>
      <c r="O9" s="59">
        <f>SUM(O5:O7)</f>
        <v>1800.2</v>
      </c>
      <c r="P9" s="59">
        <f t="shared" si="0"/>
        <v>66.599999999999994</v>
      </c>
      <c r="Q9" s="59">
        <f t="shared" si="0"/>
        <v>537</v>
      </c>
      <c r="R9" s="59">
        <f t="shared" si="0"/>
        <v>464.1</v>
      </c>
      <c r="S9" s="59">
        <f t="shared" si="0"/>
        <v>394.5</v>
      </c>
      <c r="T9" s="49">
        <f t="shared" si="0"/>
        <v>11936.4</v>
      </c>
      <c r="U9" s="59">
        <f t="shared" si="0"/>
        <v>53</v>
      </c>
      <c r="V9" s="59">
        <f t="shared" si="0"/>
        <v>1800.2</v>
      </c>
      <c r="W9" s="59">
        <f t="shared" si="0"/>
        <v>2.5</v>
      </c>
      <c r="X9" s="51">
        <f t="shared" si="0"/>
        <v>1855.7</v>
      </c>
      <c r="Y9" s="60">
        <f>SUM(Y5:Y8)</f>
        <v>27175.3</v>
      </c>
    </row>
    <row r="10" spans="1:2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x14ac:dyDescent="0.25">
      <c r="A11" s="33"/>
      <c r="B11" s="33">
        <v>106</v>
      </c>
      <c r="C11" s="33"/>
      <c r="D11" s="33"/>
      <c r="E11" s="33"/>
      <c r="F11" s="33">
        <v>40.1</v>
      </c>
      <c r="G11" s="33">
        <v>325.8</v>
      </c>
      <c r="H11" s="33">
        <v>370</v>
      </c>
      <c r="I11" s="33">
        <v>30</v>
      </c>
      <c r="J11" s="33"/>
      <c r="K11" s="33"/>
      <c r="L11" s="33">
        <f>8090.3+97.7</f>
        <v>8188</v>
      </c>
      <c r="M11" s="35">
        <v>13</v>
      </c>
      <c r="N11" s="35">
        <v>473</v>
      </c>
      <c r="O11" s="35">
        <v>1800.2</v>
      </c>
      <c r="P11" s="35">
        <v>66.599999999999994</v>
      </c>
      <c r="Q11" s="36">
        <f>602+5-50-20</f>
        <v>537</v>
      </c>
      <c r="R11" s="35">
        <f>475.3-11.2</f>
        <v>464.1</v>
      </c>
      <c r="S11" s="33">
        <f>84+73.6+150+58.2+22.7+6</f>
        <v>394.5</v>
      </c>
      <c r="T11" s="33"/>
      <c r="U11" s="36">
        <v>53</v>
      </c>
      <c r="V11" s="36">
        <v>1800.2</v>
      </c>
      <c r="W11" s="33">
        <v>2.5</v>
      </c>
      <c r="X11" s="33"/>
      <c r="Y11" s="34"/>
    </row>
    <row r="12" spans="1:25" x14ac:dyDescent="0.25">
      <c r="D12">
        <f>D9+L11</f>
        <v>20340.8</v>
      </c>
      <c r="Y12" s="32"/>
    </row>
    <row r="13" spans="1:25" x14ac:dyDescent="0.25">
      <c r="O13">
        <f>N11+O11+P11+U11+V11</f>
        <v>4193</v>
      </c>
      <c r="Y13" s="32">
        <v>27175.3</v>
      </c>
    </row>
  </sheetData>
  <mergeCells count="8">
    <mergeCell ref="U3:X3"/>
    <mergeCell ref="Y3:Y4"/>
    <mergeCell ref="A2:R2"/>
    <mergeCell ref="A3:A4"/>
    <mergeCell ref="B3:B4"/>
    <mergeCell ref="C3:C4"/>
    <mergeCell ref="D3:K3"/>
    <mergeCell ref="L3:T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2021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2021-09-02T06:33:12Z</dcterms:modified>
</cp:coreProperties>
</file>