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<sst xmlns="http://schemas.openxmlformats.org/spreadsheetml/2006/main" count="328" uniqueCount="102">
  <si>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</si>
  <si>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</si>
  <si>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</si>
  <si>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</si>
  <si>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</si>
  <si>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</si>
  <si>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</si>
  <si>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</si>
  <si>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</si>
  <si>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</si>
  <si>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</si>
  <si>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</si>
  <si>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</si>
  <si>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</si>
  <si>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</si>
  <si>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</si>
  <si>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</si>
  <si>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</si>
  <si>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</si>
  <si>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</si>
  <si>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</si>
  <si>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</si>
  <si>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</si>
  <si>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</si>
  <si>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</si>
  <si>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</si>
  <si>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</si>
  <si>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</si>
  <si>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</si>
  <si>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</si>
  <si>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</si>
  <si>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</si>
  <si>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</si>
  <si>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</si>
  <si>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</si>
  <si>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</si>
  <si>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</si>
  <si>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</si>
  <si>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</si>
  <si>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</si>
  <si>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</si>
  <si>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</si>
  <si>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</si>
  <si>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</si>
  <si>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</si>
  <si>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</si>
  <si>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</si>
  <si>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</si>
  <si>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</si>
  <si>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</si>
  <si>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</si>
  <si>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</si>
  <si>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</si>
  <si>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</si>
  <si>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</si>
  <si>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</si>
  <si>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</si>
  <si>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</si>
  <si>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</si>
  <si>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</si>
  <si>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</si>
  <si>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</si>
  <si>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</si>
  <si>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</si>
  <si>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</si>
  <si>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</si>
  <si>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</si>
  <si>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</si>
  <si>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</si>
  <si>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</si>
  <si>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</si>
  <si>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</si>
  <si>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</si>
  <si>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Н.Д.Бузань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</si>
  <si>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</si>
  <si>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</si>
  <si>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</si>
  <si>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</si>
  <si>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</si>
  <si>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</si>
  <si>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</si>
  <si>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</si>
  <si>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</si>
  <si>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</si>
  <si>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</si>
  <si>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</si>
  <si>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</si>
  <si>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</si>
  <si>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</si>
  <si>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</si>
  <si>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Глава  Махнёвского МО</t>
  </si>
  <si>
    <t>А.В. Лызлов</t>
  </si>
  <si>
    <t>Сумма в тысячах рублей</t>
  </si>
  <si>
    <t>СВОД  ДОХОДОВ БЮДЖЕТА МАХНЁВСКОГО МУНИЦИПАЛЬНОГО ОБРАЗОВАНИЯ НА 2016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</si>
  <si>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</si>
  <si>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</si>
  <si>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</si>
  <si>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</si>
  <si>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</si>
  <si>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</si>
  <si>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 xml:space="preserve"> к Решению Думы Махнёвского муниципального образования от 27.04.2016 № 95</t>
  </si>
  <si>
    <t>Приложение 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</si>
</sst>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173" fontId="7" fillId="34" borderId="12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125" zoomScaleNormal="125" zoomScalePageLayoutView="0" workbookViewId="0" topLeftCell="A1">
      <selection activeCell="J5" sqref="J5:P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bestFit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200"/>
      <c r="K1" s="200"/>
      <c r="L1" s="198"/>
      <c r="M1" s="198"/>
      <c r="N1" s="198"/>
      <c r="O1" s="198"/>
      <c r="P1" s="198"/>
      <c r="Q1" s="67"/>
    </row>
    <row r="2" spans="10:17" ht="12.75" hidden="1">
      <c r="J2" s="197"/>
      <c r="K2" s="197"/>
      <c r="L2" s="198"/>
      <c r="M2" s="198"/>
      <c r="N2" s="198"/>
      <c r="O2" s="198"/>
      <c r="P2" s="198"/>
      <c r="Q2" s="67"/>
    </row>
    <row r="3" spans="10:17" ht="12.75" hidden="1">
      <c r="J3" s="201"/>
      <c r="K3" s="201"/>
      <c r="L3" s="202"/>
      <c r="M3" s="202"/>
      <c r="N3" s="202"/>
      <c r="O3" s="202"/>
      <c r="P3" s="202"/>
      <c r="Q3" s="68"/>
    </row>
    <row r="4" spans="10:17" ht="15" hidden="1">
      <c r="J4" s="203"/>
      <c r="K4" s="203"/>
      <c r="L4" s="203"/>
      <c r="M4" s="203"/>
      <c r="N4" s="203"/>
      <c r="O4" s="203"/>
      <c r="P4" s="203"/>
      <c r="Q4" s="69"/>
    </row>
    <row r="5" spans="10:17" ht="15">
      <c r="J5" s="197" t="s">
        <v>101</v>
      </c>
      <c r="K5" s="198"/>
      <c r="L5" s="198"/>
      <c r="M5" s="198"/>
      <c r="N5" s="198"/>
      <c r="O5" s="198"/>
      <c r="P5" s="198"/>
      <c r="Q5" s="69"/>
    </row>
    <row r="6" spans="10:17" ht="15">
      <c r="J6" s="199" t="s">
        <v>100</v>
      </c>
      <c r="K6" s="199"/>
      <c r="L6" s="199"/>
      <c r="M6" s="199"/>
      <c r="N6" s="199"/>
      <c r="O6" s="199"/>
      <c r="P6" s="199"/>
      <c r="Q6" s="69"/>
    </row>
    <row r="7" spans="1:26" ht="26.25" customHeight="1">
      <c r="A7" s="167" t="s">
        <v>93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ht="24.7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75.75" customHeight="1" thickBot="1">
      <c r="A12" s="48" t="s">
        <v>5</v>
      </c>
      <c r="B12" s="175" t="s">
        <v>47</v>
      </c>
      <c r="C12" s="176"/>
      <c r="D12" s="176"/>
      <c r="E12" s="176"/>
      <c r="F12" s="176"/>
      <c r="G12" s="176"/>
      <c r="H12" s="176"/>
      <c r="I12" s="177"/>
      <c r="J12" s="4" t="s">
        <v>48</v>
      </c>
      <c r="K12" s="33" t="s">
        <v>71</v>
      </c>
      <c r="L12" s="46" t="s">
        <v>72</v>
      </c>
      <c r="M12" s="44" t="s">
        <v>69</v>
      </c>
      <c r="N12" s="44" t="s">
        <v>69</v>
      </c>
      <c r="O12" s="45" t="s">
        <v>70</v>
      </c>
      <c r="P12" s="157" t="s">
        <v>92</v>
      </c>
    </row>
    <row r="13" spans="1:16" ht="12" customHeight="1" thickBot="1">
      <c r="A13" s="26">
        <v>1</v>
      </c>
      <c r="B13" s="178">
        <v>2</v>
      </c>
      <c r="C13" s="179"/>
      <c r="D13" s="179"/>
      <c r="E13" s="179"/>
      <c r="F13" s="179"/>
      <c r="G13" s="179"/>
      <c r="H13" s="179"/>
      <c r="I13" s="180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101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181" t="s">
        <v>4</v>
      </c>
      <c r="F14" s="182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SUM(K16,K19,K23,K26,K27,K38,K31,K33,K35,)</f>
        <v>35679</v>
      </c>
      <c r="L14" s="80">
        <f>SUM(L16,L19,L23,L26,L27,L38,L31,L33,L35,)</f>
        <v>19437.500000000004</v>
      </c>
      <c r="M14" s="80">
        <f>SUM(M16,M19,M23,M26,M27,M38,M31,M33,M35,)</f>
        <v>0</v>
      </c>
      <c r="N14" s="80">
        <f>SUM(N16,N19,N23,N26,N27,N38,N31,N33,N35,)</f>
        <v>25610.5</v>
      </c>
      <c r="O14" s="121">
        <f>SUM(O16,O19,O23,O26,O27,O38,O31,O33,O35,)</f>
        <v>28309.4</v>
      </c>
      <c r="P14" s="143">
        <f>SUM(P16,P19,P23,P26,P27,P38,P31,P33,P35,P17)</f>
        <v>43004.03199999999</v>
      </c>
      <c r="Q14" s="134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69" t="s">
        <v>4</v>
      </c>
      <c r="F15" s="170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9">
        <f t="shared" si="0"/>
        <v>21870</v>
      </c>
      <c r="P15" s="143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71" t="s">
        <v>7</v>
      </c>
      <c r="F16" s="172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6">
        <v>21870</v>
      </c>
      <c r="P16" s="128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76</v>
      </c>
      <c r="E17" s="169" t="s">
        <v>4</v>
      </c>
      <c r="F17" s="170"/>
      <c r="G17" s="13" t="s">
        <v>3</v>
      </c>
      <c r="H17" s="13" t="s">
        <v>1</v>
      </c>
      <c r="I17" s="81" t="s">
        <v>2</v>
      </c>
      <c r="J17" s="77" t="s">
        <v>83</v>
      </c>
      <c r="K17" s="95"/>
      <c r="L17" s="95"/>
      <c r="M17" s="96"/>
      <c r="N17" s="95"/>
      <c r="O17" s="118"/>
      <c r="P17" s="143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76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84</v>
      </c>
      <c r="K18" s="34"/>
      <c r="L18" s="34"/>
      <c r="N18" s="34"/>
      <c r="O18" s="142"/>
      <c r="P18" s="128">
        <v>5177.732</v>
      </c>
      <c r="Q18" s="132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73" t="s">
        <v>4</v>
      </c>
      <c r="F19" s="174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9">
        <f>SUM(O21:O22)</f>
        <v>815</v>
      </c>
      <c r="P19" s="143">
        <f>P21+P22+P20</f>
        <v>1437</v>
      </c>
    </row>
    <row r="20" spans="1:16" ht="31.5" customHeight="1">
      <c r="A20" s="27">
        <v>7</v>
      </c>
      <c r="B20" s="162" t="s">
        <v>2</v>
      </c>
      <c r="C20" s="160" t="s">
        <v>0</v>
      </c>
      <c r="D20" s="11" t="s">
        <v>9</v>
      </c>
      <c r="E20" s="171" t="s">
        <v>13</v>
      </c>
      <c r="F20" s="172" t="s">
        <v>2</v>
      </c>
      <c r="G20" s="11" t="s">
        <v>6</v>
      </c>
      <c r="H20" s="11" t="s">
        <v>1</v>
      </c>
      <c r="I20" s="17" t="s">
        <v>8</v>
      </c>
      <c r="J20" s="18" t="s">
        <v>96</v>
      </c>
      <c r="K20" s="78"/>
      <c r="L20" s="78"/>
      <c r="M20" s="161"/>
      <c r="N20" s="78"/>
      <c r="O20" s="119"/>
      <c r="P20" s="128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71" t="s">
        <v>7</v>
      </c>
      <c r="F21" s="172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6">
        <v>810</v>
      </c>
      <c r="P21" s="128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71" t="s">
        <v>11</v>
      </c>
      <c r="F22" s="172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6">
        <v>5</v>
      </c>
      <c r="P22" s="128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73" t="s">
        <v>4</v>
      </c>
      <c r="F23" s="174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20">
        <f t="shared" si="1"/>
        <v>1000</v>
      </c>
      <c r="P23" s="144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71" t="s">
        <v>13</v>
      </c>
      <c r="F24" s="172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6">
        <v>300</v>
      </c>
      <c r="P24" s="128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71" t="s">
        <v>15</v>
      </c>
      <c r="F25" s="172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6">
        <v>700</v>
      </c>
      <c r="P25" s="128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54</v>
      </c>
      <c r="E26" s="173" t="s">
        <v>4</v>
      </c>
      <c r="F26" s="174"/>
      <c r="G26" s="13" t="s">
        <v>3</v>
      </c>
      <c r="H26" s="13" t="s">
        <v>1</v>
      </c>
      <c r="I26" s="81" t="s">
        <v>2</v>
      </c>
      <c r="J26" s="15" t="s">
        <v>55</v>
      </c>
      <c r="K26" s="71">
        <v>25</v>
      </c>
      <c r="L26" s="71">
        <v>43.2</v>
      </c>
      <c r="M26" s="76"/>
      <c r="N26" s="74">
        <v>53</v>
      </c>
      <c r="O26" s="130">
        <v>40</v>
      </c>
      <c r="P26" s="145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73" t="s">
        <v>4</v>
      </c>
      <c r="F27" s="174"/>
      <c r="G27" s="13" t="s">
        <v>3</v>
      </c>
      <c r="H27" s="13" t="s">
        <v>1</v>
      </c>
      <c r="I27" s="81" t="s">
        <v>2</v>
      </c>
      <c r="J27" s="15" t="s">
        <v>50</v>
      </c>
      <c r="K27" s="71">
        <f aca="true" t="shared" si="2" ref="K27:P27">SUM(K28:K30)</f>
        <v>666.7</v>
      </c>
      <c r="L27" s="71">
        <f t="shared" si="2"/>
        <v>473.5</v>
      </c>
      <c r="M27" s="71">
        <f t="shared" si="2"/>
        <v>0</v>
      </c>
      <c r="N27" s="71">
        <f t="shared" si="2"/>
        <v>453</v>
      </c>
      <c r="O27" s="120">
        <f t="shared" si="2"/>
        <v>584.4</v>
      </c>
      <c r="P27" s="144">
        <f t="shared" si="2"/>
        <v>730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71" t="s">
        <v>20</v>
      </c>
      <c r="F28" s="172"/>
      <c r="G28" s="11" t="s">
        <v>3</v>
      </c>
      <c r="H28" s="11" t="s">
        <v>1</v>
      </c>
      <c r="I28" s="17" t="s">
        <v>21</v>
      </c>
      <c r="J28" s="19" t="s">
        <v>64</v>
      </c>
      <c r="K28" s="36">
        <v>445</v>
      </c>
      <c r="L28" s="36">
        <v>343.2</v>
      </c>
      <c r="M28" s="103"/>
      <c r="N28" s="35">
        <v>350</v>
      </c>
      <c r="O28" s="126">
        <v>350</v>
      </c>
      <c r="P28" s="128">
        <v>700</v>
      </c>
      <c r="Q28" s="1"/>
      <c r="R28" s="1"/>
    </row>
    <row r="29" spans="1:18" s="2" customFormat="1" ht="78" customHeight="1">
      <c r="A29" s="16">
        <v>16</v>
      </c>
      <c r="B29" s="164" t="s">
        <v>2</v>
      </c>
      <c r="C29" s="164" t="s">
        <v>0</v>
      </c>
      <c r="D29" s="11" t="s">
        <v>16</v>
      </c>
      <c r="E29" s="163" t="s">
        <v>9</v>
      </c>
      <c r="F29" s="164" t="s">
        <v>97</v>
      </c>
      <c r="G29" s="11" t="s">
        <v>14</v>
      </c>
      <c r="H29" s="22" t="s">
        <v>98</v>
      </c>
      <c r="I29" s="92" t="s">
        <v>21</v>
      </c>
      <c r="J29" s="166" t="s">
        <v>99</v>
      </c>
      <c r="K29" s="37"/>
      <c r="L29" s="37"/>
      <c r="M29" s="165"/>
      <c r="N29" s="102"/>
      <c r="O29" s="129"/>
      <c r="P29" s="159">
        <v>30</v>
      </c>
      <c r="Q29" s="1"/>
      <c r="R29" s="1"/>
    </row>
    <row r="30" spans="1:18" s="2" customFormat="1" ht="64.5" customHeight="1">
      <c r="A30" s="16">
        <v>17</v>
      </c>
      <c r="B30" s="49" t="s">
        <v>2</v>
      </c>
      <c r="C30" s="49" t="s">
        <v>0</v>
      </c>
      <c r="D30" s="11" t="s">
        <v>16</v>
      </c>
      <c r="E30" s="171" t="s">
        <v>39</v>
      </c>
      <c r="F30" s="172"/>
      <c r="G30" s="11" t="s">
        <v>3</v>
      </c>
      <c r="H30" s="22" t="s">
        <v>1</v>
      </c>
      <c r="I30" s="92" t="s">
        <v>21</v>
      </c>
      <c r="J30" s="20" t="s">
        <v>65</v>
      </c>
      <c r="K30" s="37">
        <f>209+12.7</f>
        <v>221.7</v>
      </c>
      <c r="L30" s="37">
        <v>130.3</v>
      </c>
      <c r="M30" s="53"/>
      <c r="N30" s="102">
        <v>103</v>
      </c>
      <c r="O30" s="129">
        <v>234.4</v>
      </c>
      <c r="P30" s="128">
        <v>0</v>
      </c>
      <c r="Q30" s="1"/>
      <c r="R30" s="1"/>
    </row>
    <row r="31" spans="1:18" s="2" customFormat="1" ht="25.5">
      <c r="A31" s="27">
        <v>18</v>
      </c>
      <c r="B31" s="70" t="s">
        <v>2</v>
      </c>
      <c r="C31" s="70" t="s">
        <v>0</v>
      </c>
      <c r="D31" s="13" t="s">
        <v>17</v>
      </c>
      <c r="E31" s="173" t="s">
        <v>4</v>
      </c>
      <c r="F31" s="174"/>
      <c r="G31" s="13" t="s">
        <v>3</v>
      </c>
      <c r="H31" s="13" t="s">
        <v>1</v>
      </c>
      <c r="I31" s="81" t="s">
        <v>2</v>
      </c>
      <c r="J31" s="75" t="s">
        <v>40</v>
      </c>
      <c r="K31" s="71">
        <v>35</v>
      </c>
      <c r="L31" s="71">
        <f>L32</f>
        <v>23.3</v>
      </c>
      <c r="M31" s="71">
        <f>M32</f>
        <v>0</v>
      </c>
      <c r="N31" s="71">
        <f>N32</f>
        <v>25</v>
      </c>
      <c r="O31" s="120">
        <f>O32</f>
        <v>35</v>
      </c>
      <c r="P31" s="144">
        <f>P32</f>
        <v>3.8</v>
      </c>
      <c r="Q31" s="1"/>
      <c r="R31" s="1"/>
    </row>
    <row r="32" spans="1:18" s="2" customFormat="1" ht="12.75">
      <c r="A32" s="16">
        <v>19</v>
      </c>
      <c r="B32" s="25" t="s">
        <v>2</v>
      </c>
      <c r="C32" s="49" t="s">
        <v>0</v>
      </c>
      <c r="D32" s="11" t="s">
        <v>17</v>
      </c>
      <c r="E32" s="171" t="s">
        <v>13</v>
      </c>
      <c r="F32" s="172"/>
      <c r="G32" s="11" t="s">
        <v>6</v>
      </c>
      <c r="H32" s="11" t="s">
        <v>1</v>
      </c>
      <c r="I32" s="17" t="s">
        <v>21</v>
      </c>
      <c r="J32" s="12" t="s">
        <v>41</v>
      </c>
      <c r="K32" s="37">
        <v>35</v>
      </c>
      <c r="L32" s="37">
        <v>23.3</v>
      </c>
      <c r="M32" s="53"/>
      <c r="N32" s="35">
        <v>25</v>
      </c>
      <c r="O32" s="126">
        <v>35</v>
      </c>
      <c r="P32" s="128">
        <v>3.8</v>
      </c>
      <c r="Q32" s="1"/>
      <c r="R32" s="1"/>
    </row>
    <row r="33" spans="1:18" s="2" customFormat="1" ht="25.5">
      <c r="A33" s="27">
        <v>20</v>
      </c>
      <c r="B33" s="70" t="s">
        <v>2</v>
      </c>
      <c r="C33" s="70" t="s">
        <v>0</v>
      </c>
      <c r="D33" s="13" t="s">
        <v>18</v>
      </c>
      <c r="E33" s="173" t="s">
        <v>4</v>
      </c>
      <c r="F33" s="174"/>
      <c r="G33" s="13" t="s">
        <v>3</v>
      </c>
      <c r="H33" s="13" t="s">
        <v>1</v>
      </c>
      <c r="I33" s="81" t="s">
        <v>2</v>
      </c>
      <c r="J33" s="15" t="s">
        <v>51</v>
      </c>
      <c r="K33" s="71">
        <f aca="true" t="shared" si="3" ref="K33:P33">K34</f>
        <v>1713</v>
      </c>
      <c r="L33" s="71">
        <f t="shared" si="3"/>
        <v>1344.9</v>
      </c>
      <c r="M33" s="71">
        <f t="shared" si="3"/>
        <v>0</v>
      </c>
      <c r="N33" s="71">
        <f t="shared" si="3"/>
        <v>2009.5</v>
      </c>
      <c r="O33" s="120">
        <f t="shared" si="3"/>
        <v>3815</v>
      </c>
      <c r="P33" s="144">
        <f t="shared" si="3"/>
        <v>3163.8</v>
      </c>
      <c r="Q33" s="1"/>
      <c r="R33" s="1"/>
    </row>
    <row r="34" spans="1:18" s="2" customFormat="1" ht="12.75">
      <c r="A34" s="16">
        <v>21</v>
      </c>
      <c r="B34" s="25" t="s">
        <v>2</v>
      </c>
      <c r="C34" s="64" t="s">
        <v>0</v>
      </c>
      <c r="D34" s="11" t="s">
        <v>18</v>
      </c>
      <c r="E34" s="171" t="s">
        <v>13</v>
      </c>
      <c r="F34" s="172"/>
      <c r="G34" s="11" t="s">
        <v>3</v>
      </c>
      <c r="H34" s="11" t="s">
        <v>1</v>
      </c>
      <c r="I34" s="17" t="s">
        <v>23</v>
      </c>
      <c r="J34" s="20" t="s">
        <v>77</v>
      </c>
      <c r="K34" s="36">
        <v>1713</v>
      </c>
      <c r="L34" s="36">
        <v>1344.9</v>
      </c>
      <c r="M34" s="53"/>
      <c r="N34" s="35">
        <v>2009.5</v>
      </c>
      <c r="O34" s="126">
        <v>3815</v>
      </c>
      <c r="P34" s="128">
        <v>3163.8</v>
      </c>
      <c r="Q34" s="1"/>
      <c r="R34" s="1"/>
    </row>
    <row r="35" spans="1:18" s="2" customFormat="1" ht="32.25" customHeight="1">
      <c r="A35" s="27">
        <v>22</v>
      </c>
      <c r="B35" s="70" t="s">
        <v>2</v>
      </c>
      <c r="C35" s="70" t="s">
        <v>0</v>
      </c>
      <c r="D35" s="13" t="s">
        <v>19</v>
      </c>
      <c r="E35" s="173" t="s">
        <v>4</v>
      </c>
      <c r="F35" s="174"/>
      <c r="G35" s="13" t="s">
        <v>3</v>
      </c>
      <c r="H35" s="13" t="s">
        <v>1</v>
      </c>
      <c r="I35" s="81" t="s">
        <v>2</v>
      </c>
      <c r="J35" s="15" t="s">
        <v>52</v>
      </c>
      <c r="K35" s="71">
        <f aca="true" t="shared" si="4" ref="K35:P35">SUM(K36:K37)</f>
        <v>10186</v>
      </c>
      <c r="L35" s="71">
        <f t="shared" si="4"/>
        <v>48.2</v>
      </c>
      <c r="M35" s="71">
        <f t="shared" si="4"/>
        <v>0</v>
      </c>
      <c r="N35" s="71">
        <f t="shared" si="4"/>
        <v>58</v>
      </c>
      <c r="O35" s="120">
        <f t="shared" si="4"/>
        <v>150</v>
      </c>
      <c r="P35" s="144">
        <f t="shared" si="4"/>
        <v>2961.7</v>
      </c>
      <c r="Q35" s="1"/>
      <c r="R35" s="1"/>
    </row>
    <row r="36" spans="1:18" s="2" customFormat="1" ht="65.25" customHeight="1">
      <c r="A36" s="16">
        <v>23</v>
      </c>
      <c r="B36" s="64" t="s">
        <v>2</v>
      </c>
      <c r="C36" s="64" t="s">
        <v>0</v>
      </c>
      <c r="D36" s="11" t="s">
        <v>19</v>
      </c>
      <c r="E36" s="171" t="s">
        <v>7</v>
      </c>
      <c r="F36" s="172"/>
      <c r="G36" s="11" t="s">
        <v>3</v>
      </c>
      <c r="H36" s="11" t="s">
        <v>1</v>
      </c>
      <c r="I36" s="17" t="s">
        <v>2</v>
      </c>
      <c r="J36" s="158" t="s">
        <v>94</v>
      </c>
      <c r="K36" s="36">
        <v>10171</v>
      </c>
      <c r="L36" s="36">
        <v>0</v>
      </c>
      <c r="M36" s="53"/>
      <c r="N36" s="35">
        <v>0</v>
      </c>
      <c r="O36" s="126">
        <v>100</v>
      </c>
      <c r="P36" s="128">
        <v>2802.1</v>
      </c>
      <c r="Q36" s="1"/>
      <c r="R36" s="1"/>
    </row>
    <row r="37" spans="1:18" s="2" customFormat="1" ht="51">
      <c r="A37" s="16">
        <v>24</v>
      </c>
      <c r="B37" s="49" t="s">
        <v>2</v>
      </c>
      <c r="C37" s="49" t="s">
        <v>0</v>
      </c>
      <c r="D37" s="11" t="s">
        <v>19</v>
      </c>
      <c r="E37" s="171" t="s">
        <v>15</v>
      </c>
      <c r="F37" s="172"/>
      <c r="G37" s="11" t="s">
        <v>3</v>
      </c>
      <c r="H37" s="11" t="s">
        <v>1</v>
      </c>
      <c r="I37" s="17" t="s">
        <v>53</v>
      </c>
      <c r="J37" s="20" t="s">
        <v>74</v>
      </c>
      <c r="K37" s="36">
        <v>15</v>
      </c>
      <c r="L37" s="36">
        <v>48.2</v>
      </c>
      <c r="M37" s="53"/>
      <c r="N37" s="35">
        <v>58</v>
      </c>
      <c r="O37" s="126">
        <v>50</v>
      </c>
      <c r="P37" s="128">
        <v>159.6</v>
      </c>
      <c r="Q37" s="1"/>
      <c r="R37" s="1"/>
    </row>
    <row r="38" spans="1:18" s="2" customFormat="1" ht="14.25" customHeight="1">
      <c r="A38" s="27">
        <v>25</v>
      </c>
      <c r="B38" s="70" t="s">
        <v>2</v>
      </c>
      <c r="C38" s="70" t="s">
        <v>0</v>
      </c>
      <c r="D38" s="13" t="s">
        <v>22</v>
      </c>
      <c r="E38" s="173" t="s">
        <v>4</v>
      </c>
      <c r="F38" s="174"/>
      <c r="G38" s="13" t="s">
        <v>3</v>
      </c>
      <c r="H38" s="13" t="s">
        <v>1</v>
      </c>
      <c r="I38" s="81" t="s">
        <v>2</v>
      </c>
      <c r="J38" s="15" t="s">
        <v>56</v>
      </c>
      <c r="K38" s="72">
        <v>0</v>
      </c>
      <c r="L38" s="72">
        <v>0.8</v>
      </c>
      <c r="M38" s="73"/>
      <c r="N38" s="74">
        <v>0</v>
      </c>
      <c r="O38" s="130">
        <v>0</v>
      </c>
      <c r="P38" s="145">
        <v>0</v>
      </c>
      <c r="Q38" s="1"/>
      <c r="R38" s="1"/>
    </row>
    <row r="39" spans="1:18" s="2" customFormat="1" ht="12.75">
      <c r="A39" s="27">
        <v>26</v>
      </c>
      <c r="B39" s="50" t="s">
        <v>2</v>
      </c>
      <c r="C39" s="13" t="s">
        <v>24</v>
      </c>
      <c r="D39" s="13" t="s">
        <v>3</v>
      </c>
      <c r="E39" s="173" t="s">
        <v>4</v>
      </c>
      <c r="F39" s="174"/>
      <c r="G39" s="13" t="s">
        <v>3</v>
      </c>
      <c r="H39" s="13" t="s">
        <v>1</v>
      </c>
      <c r="I39" s="14" t="s">
        <v>2</v>
      </c>
      <c r="J39" s="15" t="s">
        <v>57</v>
      </c>
      <c r="K39" s="41" t="e">
        <f>SUM(K40)</f>
        <v>#REF!</v>
      </c>
      <c r="L39" s="41" t="e">
        <f>SUM(L40)</f>
        <v>#REF!</v>
      </c>
      <c r="M39" s="41" t="e">
        <f>SUM(M40)</f>
        <v>#REF!</v>
      </c>
      <c r="N39" s="41" t="e">
        <f>SUM(N40)</f>
        <v>#REF!</v>
      </c>
      <c r="O39" s="122" t="e">
        <f>SUM(O40)</f>
        <v>#REF!</v>
      </c>
      <c r="P39" s="146">
        <f>P40</f>
        <v>196166.5</v>
      </c>
      <c r="Q39" s="1"/>
      <c r="R39" s="1"/>
    </row>
    <row r="40" spans="1:18" s="2" customFormat="1" ht="25.5">
      <c r="A40" s="16">
        <v>27</v>
      </c>
      <c r="B40" s="51" t="s">
        <v>2</v>
      </c>
      <c r="C40" s="22" t="s">
        <v>24</v>
      </c>
      <c r="D40" s="22" t="s">
        <v>10</v>
      </c>
      <c r="E40" s="183" t="s">
        <v>4</v>
      </c>
      <c r="F40" s="184"/>
      <c r="G40" s="22" t="s">
        <v>3</v>
      </c>
      <c r="H40" s="22" t="s">
        <v>1</v>
      </c>
      <c r="I40" s="23" t="s">
        <v>2</v>
      </c>
      <c r="J40" s="24" t="s">
        <v>29</v>
      </c>
      <c r="K40" s="38" t="e">
        <f>K41+K42+K48+#REF!+#REF!</f>
        <v>#REF!</v>
      </c>
      <c r="L40" s="38" t="e">
        <f>L41+L42+L48+#REF!+#REF!+#REF!</f>
        <v>#REF!</v>
      </c>
      <c r="M40" s="38" t="e">
        <f>M41+M42+M48+#REF!+#REF!+#REF!</f>
        <v>#REF!</v>
      </c>
      <c r="N40" s="38" t="e">
        <f>N41+N42+N48+#REF!+#REF!</f>
        <v>#REF!</v>
      </c>
      <c r="O40" s="124" t="e">
        <f>O41+O42+O48+#REF!+#REF!</f>
        <v>#REF!</v>
      </c>
      <c r="P40" s="147">
        <f>P41+P42+P48</f>
        <v>196166.5</v>
      </c>
      <c r="Q40" s="1"/>
      <c r="R40" s="1"/>
    </row>
    <row r="41" spans="1:18" s="2" customFormat="1" ht="24.75" customHeight="1">
      <c r="A41" s="16">
        <v>28</v>
      </c>
      <c r="B41" s="52" t="s">
        <v>2</v>
      </c>
      <c r="C41" s="28" t="s">
        <v>24</v>
      </c>
      <c r="D41" s="28" t="s">
        <v>10</v>
      </c>
      <c r="E41" s="191" t="s">
        <v>26</v>
      </c>
      <c r="F41" s="192"/>
      <c r="G41" s="28" t="s">
        <v>14</v>
      </c>
      <c r="H41" s="28" t="s">
        <v>1</v>
      </c>
      <c r="I41" s="29" t="s">
        <v>25</v>
      </c>
      <c r="J41" s="30" t="s">
        <v>80</v>
      </c>
      <c r="K41" s="43">
        <f>66999+285</f>
        <v>67284</v>
      </c>
      <c r="L41" s="43">
        <v>56071</v>
      </c>
      <c r="M41" s="53"/>
      <c r="N41" s="43">
        <f>66999+285</f>
        <v>67284</v>
      </c>
      <c r="O41" s="126">
        <v>85626</v>
      </c>
      <c r="P41" s="148">
        <v>91538</v>
      </c>
      <c r="Q41" s="1"/>
      <c r="R41" s="1"/>
    </row>
    <row r="42" spans="1:18" s="2" customFormat="1" ht="25.5">
      <c r="A42" s="16">
        <v>29</v>
      </c>
      <c r="B42" s="49" t="s">
        <v>2</v>
      </c>
      <c r="C42" s="11" t="s">
        <v>24</v>
      </c>
      <c r="D42" s="11" t="s">
        <v>10</v>
      </c>
      <c r="E42" s="171" t="s">
        <v>7</v>
      </c>
      <c r="F42" s="172"/>
      <c r="G42" s="11" t="s">
        <v>3</v>
      </c>
      <c r="H42" s="11" t="s">
        <v>1</v>
      </c>
      <c r="I42" s="54" t="s">
        <v>25</v>
      </c>
      <c r="J42" s="55" t="s">
        <v>78</v>
      </c>
      <c r="K42" s="36">
        <f>SUM(K43:K43)</f>
        <v>26927</v>
      </c>
      <c r="L42" s="36">
        <v>29044.7</v>
      </c>
      <c r="M42" s="36">
        <v>29044.7</v>
      </c>
      <c r="N42" s="36">
        <f>SUM(N43:N43)</f>
        <v>26927</v>
      </c>
      <c r="O42" s="123">
        <f>O43</f>
        <v>16362</v>
      </c>
      <c r="P42" s="147">
        <f>P43</f>
        <v>22525.5</v>
      </c>
      <c r="Q42" s="1"/>
      <c r="R42" s="1"/>
    </row>
    <row r="43" spans="1:16" ht="12.75">
      <c r="A43" s="16">
        <v>30</v>
      </c>
      <c r="B43" s="56" t="s">
        <v>2</v>
      </c>
      <c r="C43" s="57" t="s">
        <v>24</v>
      </c>
      <c r="D43" s="57" t="s">
        <v>10</v>
      </c>
      <c r="E43" s="187" t="s">
        <v>42</v>
      </c>
      <c r="F43" s="188"/>
      <c r="G43" s="57" t="s">
        <v>14</v>
      </c>
      <c r="H43" s="57" t="s">
        <v>1</v>
      </c>
      <c r="I43" s="58" t="s">
        <v>25</v>
      </c>
      <c r="J43" s="59" t="s">
        <v>81</v>
      </c>
      <c r="K43" s="39">
        <f aca="true" t="shared" si="5" ref="K43:P43">SUM(K45:K47)</f>
        <v>26927</v>
      </c>
      <c r="L43" s="39">
        <f t="shared" si="5"/>
        <v>21133</v>
      </c>
      <c r="M43" s="39">
        <f t="shared" si="5"/>
        <v>0</v>
      </c>
      <c r="N43" s="39">
        <f t="shared" si="5"/>
        <v>26927</v>
      </c>
      <c r="O43" s="125">
        <f t="shared" si="5"/>
        <v>16362</v>
      </c>
      <c r="P43" s="149">
        <f t="shared" si="5"/>
        <v>22525.5</v>
      </c>
    </row>
    <row r="44" spans="1:16" ht="12.75">
      <c r="A44" s="105">
        <v>31</v>
      </c>
      <c r="B44" s="106"/>
      <c r="C44" s="107"/>
      <c r="D44" s="107"/>
      <c r="E44" s="108"/>
      <c r="F44" s="106"/>
      <c r="G44" s="107"/>
      <c r="H44" s="107"/>
      <c r="I44" s="109"/>
      <c r="J44" s="60" t="s">
        <v>28</v>
      </c>
      <c r="K44" s="35"/>
      <c r="L44" s="35"/>
      <c r="M44" s="32"/>
      <c r="N44" s="35"/>
      <c r="O44" s="126"/>
      <c r="P44" s="128"/>
    </row>
    <row r="45" spans="1:16" ht="25.5">
      <c r="A45" s="105">
        <v>32</v>
      </c>
      <c r="B45" s="106"/>
      <c r="C45" s="107"/>
      <c r="D45" s="107"/>
      <c r="E45" s="108"/>
      <c r="F45" s="106"/>
      <c r="G45" s="107"/>
      <c r="H45" s="107"/>
      <c r="I45" s="109"/>
      <c r="J45" s="61" t="s">
        <v>43</v>
      </c>
      <c r="K45" s="34">
        <v>3295</v>
      </c>
      <c r="L45" s="34">
        <v>2653</v>
      </c>
      <c r="M45" s="32"/>
      <c r="N45" s="35">
        <v>3295</v>
      </c>
      <c r="O45" s="126">
        <v>2993</v>
      </c>
      <c r="P45" s="128">
        <v>3197</v>
      </c>
    </row>
    <row r="46" spans="1:16" ht="51.75">
      <c r="A46" s="105">
        <v>33</v>
      </c>
      <c r="B46" s="106"/>
      <c r="C46" s="107"/>
      <c r="D46" s="107"/>
      <c r="E46" s="108"/>
      <c r="F46" s="106"/>
      <c r="G46" s="107"/>
      <c r="H46" s="107"/>
      <c r="I46" s="109"/>
      <c r="J46" s="60" t="s">
        <v>61</v>
      </c>
      <c r="K46" s="42">
        <f>17124+5095</f>
        <v>22219</v>
      </c>
      <c r="L46" s="42">
        <v>17067</v>
      </c>
      <c r="M46" s="32"/>
      <c r="N46" s="35">
        <v>22219</v>
      </c>
      <c r="O46" s="126">
        <v>11986</v>
      </c>
      <c r="P46" s="128">
        <v>17728</v>
      </c>
    </row>
    <row r="47" spans="1:16" ht="14.25" customHeight="1">
      <c r="A47" s="105">
        <v>34</v>
      </c>
      <c r="B47" s="106"/>
      <c r="C47" s="107"/>
      <c r="D47" s="107"/>
      <c r="E47" s="108"/>
      <c r="F47" s="106"/>
      <c r="G47" s="107"/>
      <c r="H47" s="107"/>
      <c r="I47" s="109"/>
      <c r="J47" s="62" t="s">
        <v>62</v>
      </c>
      <c r="K47" s="35">
        <v>1413</v>
      </c>
      <c r="L47" s="35">
        <v>1413</v>
      </c>
      <c r="M47" s="32"/>
      <c r="N47" s="35">
        <v>1413</v>
      </c>
      <c r="O47" s="126">
        <v>1383</v>
      </c>
      <c r="P47" s="128">
        <v>1600.5</v>
      </c>
    </row>
    <row r="48" spans="1:16" ht="25.5">
      <c r="A48" s="105">
        <v>36</v>
      </c>
      <c r="B48" s="110" t="s">
        <v>2</v>
      </c>
      <c r="C48" s="111" t="s">
        <v>24</v>
      </c>
      <c r="D48" s="111" t="s">
        <v>10</v>
      </c>
      <c r="E48" s="189" t="s">
        <v>11</v>
      </c>
      <c r="F48" s="190"/>
      <c r="G48" s="111" t="s">
        <v>3</v>
      </c>
      <c r="H48" s="111" t="s">
        <v>1</v>
      </c>
      <c r="I48" s="112" t="s">
        <v>25</v>
      </c>
      <c r="J48" s="9" t="s">
        <v>44</v>
      </c>
      <c r="K48" s="40">
        <f aca="true" t="shared" si="6" ref="K48:P48">SUM(K49:K51,K52,K60)</f>
        <v>76342</v>
      </c>
      <c r="L48" s="40">
        <f t="shared" si="6"/>
        <v>66130.3</v>
      </c>
      <c r="M48" s="40">
        <f t="shared" si="6"/>
        <v>0</v>
      </c>
      <c r="N48" s="40">
        <f t="shared" si="6"/>
        <v>76342</v>
      </c>
      <c r="O48" s="127">
        <f t="shared" si="6"/>
        <v>79663.3</v>
      </c>
      <c r="P48" s="146">
        <f t="shared" si="6"/>
        <v>82103</v>
      </c>
    </row>
    <row r="49" spans="1:16" ht="42.75" customHeight="1">
      <c r="A49" s="105">
        <v>37</v>
      </c>
      <c r="B49" s="106" t="s">
        <v>2</v>
      </c>
      <c r="C49" s="107" t="s">
        <v>24</v>
      </c>
      <c r="D49" s="107" t="s">
        <v>10</v>
      </c>
      <c r="E49" s="185" t="s">
        <v>59</v>
      </c>
      <c r="F49" s="186"/>
      <c r="G49" s="107" t="s">
        <v>14</v>
      </c>
      <c r="H49" s="107" t="s">
        <v>1</v>
      </c>
      <c r="I49" s="109" t="s">
        <v>25</v>
      </c>
      <c r="J49" s="158" t="s">
        <v>85</v>
      </c>
      <c r="K49" s="34">
        <v>5814</v>
      </c>
      <c r="L49" s="34">
        <v>4700</v>
      </c>
      <c r="N49" s="35">
        <v>5814</v>
      </c>
      <c r="O49" s="126">
        <v>6881.9</v>
      </c>
      <c r="P49" s="128">
        <v>3310</v>
      </c>
    </row>
    <row r="50" spans="1:16" ht="38.25">
      <c r="A50" s="105">
        <v>38</v>
      </c>
      <c r="B50" s="106" t="s">
        <v>2</v>
      </c>
      <c r="C50" s="107" t="s">
        <v>24</v>
      </c>
      <c r="D50" s="107" t="s">
        <v>10</v>
      </c>
      <c r="E50" s="185" t="s">
        <v>45</v>
      </c>
      <c r="F50" s="186"/>
      <c r="G50" s="107" t="s">
        <v>14</v>
      </c>
      <c r="H50" s="107" t="s">
        <v>1</v>
      </c>
      <c r="I50" s="109" t="s">
        <v>25</v>
      </c>
      <c r="J50" s="7" t="s">
        <v>75</v>
      </c>
      <c r="K50" s="35">
        <v>433.9</v>
      </c>
      <c r="L50" s="35">
        <v>433.9</v>
      </c>
      <c r="N50" s="35">
        <v>433.9</v>
      </c>
      <c r="O50" s="126">
        <v>286.4</v>
      </c>
      <c r="P50" s="128">
        <v>318.9</v>
      </c>
    </row>
    <row r="51" spans="1:16" ht="38.25">
      <c r="A51" s="105">
        <v>39</v>
      </c>
      <c r="B51" s="106" t="s">
        <v>2</v>
      </c>
      <c r="C51" s="107" t="s">
        <v>24</v>
      </c>
      <c r="D51" s="107" t="s">
        <v>10</v>
      </c>
      <c r="E51" s="185" t="s">
        <v>46</v>
      </c>
      <c r="F51" s="186"/>
      <c r="G51" s="107" t="s">
        <v>14</v>
      </c>
      <c r="H51" s="107" t="s">
        <v>1</v>
      </c>
      <c r="I51" s="109" t="s">
        <v>25</v>
      </c>
      <c r="J51" s="65" t="s">
        <v>86</v>
      </c>
      <c r="K51" s="35">
        <v>6565</v>
      </c>
      <c r="L51" s="35">
        <v>5152</v>
      </c>
      <c r="N51" s="35">
        <v>6565</v>
      </c>
      <c r="O51" s="126">
        <v>7234</v>
      </c>
      <c r="P51" s="128">
        <v>4887</v>
      </c>
    </row>
    <row r="52" spans="1:16" ht="24.75" customHeight="1">
      <c r="A52" s="105">
        <v>40</v>
      </c>
      <c r="B52" s="110" t="s">
        <v>2</v>
      </c>
      <c r="C52" s="111" t="s">
        <v>24</v>
      </c>
      <c r="D52" s="111" t="s">
        <v>10</v>
      </c>
      <c r="E52" s="189" t="s">
        <v>49</v>
      </c>
      <c r="F52" s="190"/>
      <c r="G52" s="111" t="s">
        <v>14</v>
      </c>
      <c r="H52" s="111" t="s">
        <v>1</v>
      </c>
      <c r="I52" s="112" t="s">
        <v>25</v>
      </c>
      <c r="J52" s="137" t="s">
        <v>60</v>
      </c>
      <c r="K52" s="138">
        <f>SUM(K55:K57)</f>
        <v>15225.1</v>
      </c>
      <c r="L52" s="138">
        <f>SUM(L55:L57)</f>
        <v>14365.4</v>
      </c>
      <c r="M52" s="138">
        <f>SUM(M55:M57)</f>
        <v>0</v>
      </c>
      <c r="N52" s="138">
        <f>SUM(N55:N57)</f>
        <v>15225.1</v>
      </c>
      <c r="O52" s="135">
        <f>SUM(O55:O57)</f>
        <v>15343</v>
      </c>
      <c r="P52" s="149">
        <f>P54+P55+P56+P57+P59+P58</f>
        <v>16926.1</v>
      </c>
    </row>
    <row r="53" spans="1:16" ht="12.75">
      <c r="A53" s="105">
        <v>41</v>
      </c>
      <c r="B53" s="114"/>
      <c r="C53" s="115"/>
      <c r="D53" s="115"/>
      <c r="E53" s="116"/>
      <c r="F53" s="114"/>
      <c r="G53" s="115"/>
      <c r="H53" s="115"/>
      <c r="I53" s="136"/>
      <c r="J53" s="139" t="s">
        <v>28</v>
      </c>
      <c r="K53" s="35"/>
      <c r="L53" s="35"/>
      <c r="M53" s="140"/>
      <c r="N53" s="35"/>
      <c r="O53" s="126"/>
      <c r="P53" s="128"/>
    </row>
    <row r="54" spans="1:16" ht="63.75">
      <c r="A54" s="105">
        <v>42</v>
      </c>
      <c r="B54" s="114"/>
      <c r="C54" s="115"/>
      <c r="D54" s="115"/>
      <c r="E54" s="116"/>
      <c r="F54" s="114"/>
      <c r="G54" s="115"/>
      <c r="H54" s="115"/>
      <c r="I54" s="117"/>
      <c r="J54" s="61" t="s">
        <v>87</v>
      </c>
      <c r="K54" s="102"/>
      <c r="L54" s="102"/>
      <c r="N54" s="102"/>
      <c r="O54" s="129"/>
      <c r="P54" s="128">
        <v>21</v>
      </c>
    </row>
    <row r="55" spans="1:16" ht="51">
      <c r="A55" s="105">
        <v>43</v>
      </c>
      <c r="B55" s="106"/>
      <c r="C55" s="107"/>
      <c r="D55" s="107"/>
      <c r="E55" s="108"/>
      <c r="F55" s="106"/>
      <c r="G55" s="107"/>
      <c r="H55" s="107"/>
      <c r="I55" s="109"/>
      <c r="J55" s="65" t="s">
        <v>63</v>
      </c>
      <c r="K55" s="35">
        <v>15146</v>
      </c>
      <c r="L55" s="35">
        <v>14286.3</v>
      </c>
      <c r="N55" s="35">
        <v>15146</v>
      </c>
      <c r="O55" s="126">
        <v>15259.5</v>
      </c>
      <c r="P55" s="128">
        <v>16387</v>
      </c>
    </row>
    <row r="56" spans="1:16" ht="51">
      <c r="A56" s="105">
        <v>44</v>
      </c>
      <c r="B56" s="106"/>
      <c r="C56" s="107"/>
      <c r="D56" s="107"/>
      <c r="E56" s="108"/>
      <c r="F56" s="106"/>
      <c r="G56" s="107"/>
      <c r="H56" s="107"/>
      <c r="I56" s="109"/>
      <c r="J56" s="6" t="s">
        <v>67</v>
      </c>
      <c r="K56" s="35">
        <v>0.1</v>
      </c>
      <c r="L56" s="35">
        <v>0.1</v>
      </c>
      <c r="N56" s="35">
        <v>0.1</v>
      </c>
      <c r="O56" s="126">
        <v>0.1</v>
      </c>
      <c r="P56" s="128">
        <v>0.1</v>
      </c>
    </row>
    <row r="57" spans="1:16" ht="25.5">
      <c r="A57" s="105">
        <v>45</v>
      </c>
      <c r="B57" s="106"/>
      <c r="C57" s="107"/>
      <c r="D57" s="107"/>
      <c r="E57" s="108"/>
      <c r="F57" s="106"/>
      <c r="G57" s="107"/>
      <c r="H57" s="107"/>
      <c r="I57" s="109"/>
      <c r="J57" s="113" t="s">
        <v>68</v>
      </c>
      <c r="K57" s="34">
        <v>79</v>
      </c>
      <c r="L57" s="34">
        <v>79</v>
      </c>
      <c r="N57" s="34">
        <v>79</v>
      </c>
      <c r="O57" s="126">
        <v>83.4</v>
      </c>
      <c r="P57" s="128">
        <v>98.3</v>
      </c>
    </row>
    <row r="58" spans="1:16" ht="38.25">
      <c r="A58" s="105">
        <v>46</v>
      </c>
      <c r="B58" s="106" t="s">
        <v>2</v>
      </c>
      <c r="C58" s="107" t="s">
        <v>24</v>
      </c>
      <c r="D58" s="107" t="s">
        <v>10</v>
      </c>
      <c r="E58" s="185" t="s">
        <v>95</v>
      </c>
      <c r="F58" s="186"/>
      <c r="G58" s="107" t="s">
        <v>14</v>
      </c>
      <c r="H58" s="107" t="s">
        <v>1</v>
      </c>
      <c r="I58" s="109" t="s">
        <v>25</v>
      </c>
      <c r="J58" s="65" t="s">
        <v>89</v>
      </c>
      <c r="K58" s="34"/>
      <c r="L58" s="34"/>
      <c r="N58" s="34"/>
      <c r="O58" s="126"/>
      <c r="P58" s="128">
        <f>275.7-1.9</f>
        <v>273.8</v>
      </c>
    </row>
    <row r="59" spans="1:16" ht="38.25">
      <c r="A59" s="105">
        <v>47</v>
      </c>
      <c r="B59" s="106"/>
      <c r="C59" s="107"/>
      <c r="D59" s="107"/>
      <c r="E59" s="108"/>
      <c r="F59" s="106"/>
      <c r="G59" s="107"/>
      <c r="H59" s="107"/>
      <c r="I59" s="109"/>
      <c r="J59" s="113" t="s">
        <v>88</v>
      </c>
      <c r="K59" s="34"/>
      <c r="L59" s="34"/>
      <c r="N59" s="34"/>
      <c r="O59" s="126"/>
      <c r="P59" s="128">
        <v>145.9</v>
      </c>
    </row>
    <row r="60" spans="1:16" ht="15" customHeight="1">
      <c r="A60" s="105">
        <v>48</v>
      </c>
      <c r="B60" s="110" t="s">
        <v>2</v>
      </c>
      <c r="C60" s="111" t="s">
        <v>24</v>
      </c>
      <c r="D60" s="111" t="s">
        <v>10</v>
      </c>
      <c r="E60" s="189" t="s">
        <v>27</v>
      </c>
      <c r="F60" s="190"/>
      <c r="G60" s="111" t="s">
        <v>14</v>
      </c>
      <c r="H60" s="111" t="s">
        <v>1</v>
      </c>
      <c r="I60" s="112" t="s">
        <v>25</v>
      </c>
      <c r="J60" s="10" t="s">
        <v>79</v>
      </c>
      <c r="K60" s="40">
        <f>SUM(K63:K63)</f>
        <v>48304</v>
      </c>
      <c r="L60" s="40">
        <f>SUM(L63:L63)</f>
        <v>41479</v>
      </c>
      <c r="M60" s="40">
        <f>SUM(M63:M63)</f>
        <v>0</v>
      </c>
      <c r="N60" s="40">
        <f>SUM(N63:N63)</f>
        <v>48304</v>
      </c>
      <c r="O60" s="127">
        <f>SUM(O63:O63)</f>
        <v>49918</v>
      </c>
      <c r="P60" s="146">
        <f>SUM(P62:P63)</f>
        <v>56661</v>
      </c>
    </row>
    <row r="61" spans="1:16" ht="11.25" customHeight="1">
      <c r="A61" s="105">
        <v>49</v>
      </c>
      <c r="B61" s="106"/>
      <c r="C61" s="107"/>
      <c r="D61" s="107"/>
      <c r="E61" s="108"/>
      <c r="F61" s="106"/>
      <c r="G61" s="107"/>
      <c r="H61" s="107"/>
      <c r="I61" s="109"/>
      <c r="J61" s="6" t="s">
        <v>28</v>
      </c>
      <c r="K61" s="34"/>
      <c r="L61" s="34"/>
      <c r="N61" s="35"/>
      <c r="O61" s="126"/>
      <c r="P61" s="128"/>
    </row>
    <row r="62" spans="1:16" ht="51">
      <c r="A62" s="105">
        <v>50</v>
      </c>
      <c r="B62" s="106"/>
      <c r="C62" s="107"/>
      <c r="D62" s="107"/>
      <c r="E62" s="108"/>
      <c r="F62" s="106"/>
      <c r="G62" s="107"/>
      <c r="H62" s="107"/>
      <c r="I62" s="109"/>
      <c r="J62" s="66" t="s">
        <v>82</v>
      </c>
      <c r="K62" s="34"/>
      <c r="L62" s="34"/>
      <c r="N62" s="35"/>
      <c r="O62" s="126"/>
      <c r="P62" s="128">
        <v>17777</v>
      </c>
    </row>
    <row r="63" spans="1:16" ht="153">
      <c r="A63" s="105">
        <v>51</v>
      </c>
      <c r="B63" s="106"/>
      <c r="C63" s="150"/>
      <c r="D63" s="150"/>
      <c r="E63" s="151"/>
      <c r="F63" s="152"/>
      <c r="G63" s="150"/>
      <c r="H63" s="150"/>
      <c r="I63" s="153"/>
      <c r="J63" s="141" t="s">
        <v>66</v>
      </c>
      <c r="K63" s="154">
        <f>47602+351+351</f>
        <v>48304</v>
      </c>
      <c r="L63" s="154">
        <v>41479</v>
      </c>
      <c r="M63" s="32"/>
      <c r="N63" s="154">
        <f>47602+351+351</f>
        <v>48304</v>
      </c>
      <c r="O63" s="155">
        <v>49918</v>
      </c>
      <c r="P63" s="131">
        <v>38884</v>
      </c>
    </row>
    <row r="64" spans="1:16" ht="13.5" thickBot="1">
      <c r="A64" s="16">
        <v>52</v>
      </c>
      <c r="B64" s="104"/>
      <c r="C64" s="133"/>
      <c r="D64" s="133"/>
      <c r="E64" s="204"/>
      <c r="F64" s="204"/>
      <c r="G64" s="133"/>
      <c r="H64" s="133"/>
      <c r="I64" s="133"/>
      <c r="J64" s="156" t="s">
        <v>58</v>
      </c>
      <c r="K64" s="146" t="e">
        <f>SUM(K14,K39)</f>
        <v>#REF!</v>
      </c>
      <c r="L64" s="146" t="e">
        <f>SUM(L14,L39)-9.126-6078.162</f>
        <v>#REF!</v>
      </c>
      <c r="M64" s="146" t="e">
        <f>SUM(M14,M39)-6078.16-9.126</f>
        <v>#REF!</v>
      </c>
      <c r="N64" s="146" t="e">
        <f>SUM(N14,N39)</f>
        <v>#REF!</v>
      </c>
      <c r="O64" s="146" t="e">
        <f>SUM(O14,O39)</f>
        <v>#REF!</v>
      </c>
      <c r="P64" s="146">
        <f>SUM(P14,P39)</f>
        <v>239170.532</v>
      </c>
    </row>
    <row r="65" ht="11.25">
      <c r="A65" s="193"/>
    </row>
    <row r="66" spans="1:16" ht="25.5">
      <c r="A66" s="194"/>
      <c r="H66" s="97" t="s">
        <v>90</v>
      </c>
      <c r="I66" s="98"/>
      <c r="J66" s="99"/>
      <c r="K66" s="100"/>
      <c r="L66" s="97" t="s">
        <v>73</v>
      </c>
      <c r="M66" s="97"/>
      <c r="N66" s="97"/>
      <c r="O66" s="97"/>
      <c r="P66" s="99" t="s">
        <v>91</v>
      </c>
    </row>
    <row r="67" ht="11.25">
      <c r="A67" s="195"/>
    </row>
    <row r="68" ht="11.25">
      <c r="A68" s="196"/>
    </row>
    <row r="69" ht="11.25">
      <c r="A69" s="196"/>
    </row>
    <row r="70" ht="12.75" customHeight="1">
      <c r="A70" s="196"/>
    </row>
    <row r="71" ht="11.25">
      <c r="A71" s="196"/>
    </row>
    <row r="72" ht="11.25">
      <c r="A72" s="196"/>
    </row>
    <row r="74" spans="1:26" s="32" customFormat="1" ht="142.5" customHeight="1">
      <c r="A74" s="1"/>
      <c r="B74" s="1"/>
      <c r="C74" s="1"/>
      <c r="D74" s="1"/>
      <c r="E74" s="1"/>
      <c r="F74" s="1"/>
      <c r="G74" s="1"/>
      <c r="H74" s="1"/>
      <c r="I74" s="2"/>
      <c r="J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45" customHeight="1"/>
    <row r="76" ht="27" customHeight="1"/>
    <row r="77" ht="21.75" customHeight="1"/>
    <row r="78" ht="45" customHeight="1"/>
    <row r="79" ht="39.75" customHeight="1"/>
    <row r="80" ht="42.75" customHeight="1"/>
    <row r="81" ht="18.75" customHeight="1"/>
  </sheetData>
  <sheetProtection/>
  <mergeCells count="46">
    <mergeCell ref="A65:A72"/>
    <mergeCell ref="J5:P5"/>
    <mergeCell ref="J6:P6"/>
    <mergeCell ref="J1:P1"/>
    <mergeCell ref="J2:P2"/>
    <mergeCell ref="J3:P3"/>
    <mergeCell ref="J4:P4"/>
    <mergeCell ref="E52:F52"/>
    <mergeCell ref="E60:F60"/>
    <mergeCell ref="E64:F64"/>
    <mergeCell ref="E43:F43"/>
    <mergeCell ref="E48:F48"/>
    <mergeCell ref="E41:F41"/>
    <mergeCell ref="E49:F49"/>
    <mergeCell ref="E50:F50"/>
    <mergeCell ref="E51:F51"/>
    <mergeCell ref="E42:F42"/>
    <mergeCell ref="E58:F58"/>
    <mergeCell ref="E34:F34"/>
    <mergeCell ref="E35:F35"/>
    <mergeCell ref="E36:F36"/>
    <mergeCell ref="E37:F37"/>
    <mergeCell ref="E28:F28"/>
    <mergeCell ref="E30:F30"/>
    <mergeCell ref="E31:F31"/>
    <mergeCell ref="E32:F32"/>
    <mergeCell ref="E39:F39"/>
    <mergeCell ref="E40:F40"/>
    <mergeCell ref="E38:F38"/>
    <mergeCell ref="E17:F17"/>
    <mergeCell ref="E23:F23"/>
    <mergeCell ref="E24:F24"/>
    <mergeCell ref="E25:F25"/>
    <mergeCell ref="E26:F26"/>
    <mergeCell ref="E27:F27"/>
    <mergeCell ref="E33:F33"/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</mergeCells>
  <printOptions/>
  <pageMargins left="0.7874015748031497" right="0.1968503937007874" top="0.1968503937007874" bottom="0.1968503937007874" header="0.5118110236220472" footer="0.5118110236220472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2016-04-21T15:27:56Z</cp:lastPrinted>
  <dcterms:created xsi:type="dcterms:W3CDTF">2004-11-29T04:51:36Z</dcterms:created>
  <dcterms:modified xsi:type="dcterms:W3CDTF">2016-05-04T06:06:44Z</dcterms:modified>
  <cp:category/>
  <cp:version/>
  <cp:contentType/>
  <cp:contentStatus/>
</cp:coreProperties>
</file>