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3" sheetId="1" r:id="rId1"/>
  </sheets>
  <definedNames>
    <definedName name="_xlnm._FilterDatabase" localSheetId="0" hidden="1">'Прил.3'!$A$8:$G$347</definedName>
    <definedName name="_xlnm.Print_Area" localSheetId="0">'Прил.3'!$A:$J</definedName>
  </definedNames>
  <calcPr fullCalcOnLoad="1"/>
</workbook>
</file>

<file path=xl/sharedStrings.xml><?xml version="1.0" encoding="utf-8"?>
<sst xmlns="http://schemas.openxmlformats.org/spreadsheetml/2006/main" count="729" uniqueCount="301">
  <si>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</si>
  <si>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</si>
  <si>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</si>
  <si>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</si>
  <si>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</si>
  <si>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</si>
  <si>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</si>
  <si>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</si>
  <si>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</si>
  <si>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</si>
  <si>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</si>
  <si>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</si>
  <si>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</si>
  <si>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</si>
  <si>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</si>
  <si>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</si>
  <si>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</si>
  <si>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</si>
  <si>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подведомственных учреждений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</si>
  <si>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</si>
  <si>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</si>
  <si>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</si>
  <si>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</si>
  <si>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</si>
  <si>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</si>
  <si>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</si>
  <si>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</si>
  <si>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</si>
  <si>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Коммунальное хозяйство</t>
  </si>
  <si>
    <t>Поддержка коммунального  хозяйства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</si>
  <si>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</si>
  <si>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</si>
  <si>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</si>
  <si>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</si>
  <si>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</si>
  <si>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Охрана окружающей среды</t>
  </si>
  <si>
    <t>Охрана объектов растительного и животного мира и среда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</si>
  <si>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</si>
  <si>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</si>
  <si>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</si>
  <si>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</si>
  <si>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</si>
  <si>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</si>
  <si>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</si>
  <si>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</si>
  <si>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</si>
  <si>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 xml:space="preserve">Другие вопросы в области образования 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</si>
  <si>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</t>
  </si>
  <si>
    <t xml:space="preserve">Культура </t>
  </si>
  <si>
    <t>Музеи и постоянные выставки</t>
  </si>
  <si>
    <t>Библиотеки</t>
  </si>
  <si>
    <t>Социальная политика</t>
  </si>
  <si>
    <t>Доплаты  к пенсии  муниципальных служащих</t>
  </si>
  <si>
    <t>Другие общегосударственные вопросы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</si>
  <si>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</si>
  <si>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</si>
  <si>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</si>
  <si>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</si>
  <si>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</si>
  <si>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0020000</t>
  </si>
  <si>
    <t>0020400</t>
  </si>
  <si>
    <t>0022500</t>
  </si>
  <si>
    <t>0020300</t>
  </si>
  <si>
    <t>0021500</t>
  </si>
  <si>
    <t>0650000</t>
  </si>
  <si>
    <t>0650300</t>
  </si>
  <si>
    <t>0700000</t>
  </si>
  <si>
    <t>0700500</t>
  </si>
  <si>
    <t>0010000</t>
  </si>
  <si>
    <t>0013600</t>
  </si>
  <si>
    <t>4100100</t>
  </si>
  <si>
    <t>Пенсионное обеспечение</t>
  </si>
  <si>
    <t>Доплаты  к пенсиям, дополнительное пенсионное обеспечение</t>
  </si>
  <si>
    <t>4910000</t>
  </si>
  <si>
    <t>4910100</t>
  </si>
  <si>
    <t>5050000</t>
  </si>
  <si>
    <t>7950000</t>
  </si>
  <si>
    <t>4529900</t>
  </si>
  <si>
    <t xml:space="preserve">Центральный аппарат </t>
  </si>
  <si>
    <t>Глава муниципального образования</t>
  </si>
  <si>
    <t>Предупреждение и ликвидация последствий чрезвычайных ситуаций и стихийных бедствий, природного и техногенного характера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</si>
  <si>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</si>
  <si>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</si>
  <si>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</si>
  <si>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</si>
  <si>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</si>
  <si>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</si>
  <si>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0020800</t>
  </si>
  <si>
    <t>7950080</t>
  </si>
  <si>
    <t>Долгосрочные целевые программы муниципальных образований</t>
  </si>
  <si>
    <t>к Решению Думы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</si>
  <si>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</si>
  <si>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</si>
  <si>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</si>
  <si>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0930000</t>
  </si>
  <si>
    <t>0939900</t>
  </si>
  <si>
    <t>Осуществление мероприятий по организации питания в муниципальных общеобразовательных учреждениях за счет средств областного бюджета</t>
  </si>
  <si>
    <t>Мероприятия по проведению оздоровительной кампании детей</t>
  </si>
  <si>
    <t>Связь и информатика</t>
  </si>
  <si>
    <t>Обслуживание государственного внутреннего и муниципального долга</t>
  </si>
  <si>
    <t xml:space="preserve">Мероприятия в сфере культуры, искусства и кинематографии </t>
  </si>
  <si>
    <t>4500000</t>
  </si>
  <si>
    <t>4500700</t>
  </si>
  <si>
    <t xml:space="preserve">Мероприятия в сфере культуры и искусства </t>
  </si>
  <si>
    <t xml:space="preserve">Руководство и управление в сфере установленных функций </t>
  </si>
  <si>
    <t>3500300</t>
  </si>
  <si>
    <t>Мероприятия в области жилищного хозяйства</t>
  </si>
  <si>
    <t xml:space="preserve">Культура, кинематография </t>
  </si>
  <si>
    <t xml:space="preserve">Дворцы и дома культуры и другие учреждения культуры </t>
  </si>
  <si>
    <t>Массовый спорт</t>
  </si>
  <si>
    <t>4320212</t>
  </si>
  <si>
    <t>Проведение мероприятий по организации отдыха детей в каникулярное время</t>
  </si>
  <si>
    <t>6000100</t>
  </si>
  <si>
    <t>Другие вопросы в области социальной политики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</si>
  <si>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</si>
  <si>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по созданию административных комиссий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</si>
  <si>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</si>
  <si>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</si>
  <si>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муниципальной собственности муниципальным учреждениям</t>
  </si>
  <si>
    <t>710</t>
  </si>
  <si>
    <t>Обслуживание муниципального долга муниципального образования</t>
  </si>
  <si>
    <t>110</t>
  </si>
  <si>
    <t>200</t>
  </si>
  <si>
    <t>Закупка товаров, работ и услуг для муниципальных нужд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</si>
  <si>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</si>
  <si>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</si>
  <si>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</si>
  <si>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</si>
  <si>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</si>
  <si>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4429900</t>
  </si>
  <si>
    <t>7950010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</si>
  <si>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</si>
  <si>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</si>
  <si>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</si>
  <si>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</si>
  <si>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244</t>
  </si>
  <si>
    <t xml:space="preserve">Прочая закупка товаров, работ и услуг для муниципальных нужд </t>
  </si>
  <si>
    <t>243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</si>
  <si>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</si>
  <si>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</si>
  <si>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</si>
  <si>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7950020</t>
  </si>
  <si>
    <t>Дорожное хозяйство (дорожные фонды)</t>
  </si>
  <si>
    <t>7950030</t>
  </si>
  <si>
    <t>242</t>
  </si>
  <si>
    <t>Закупка товаров, работ, услуг в сфере информационно-коммуникационных технологий</t>
  </si>
  <si>
    <t>7950040</t>
  </si>
  <si>
    <t>410</t>
  </si>
  <si>
    <t>4209900</t>
  </si>
  <si>
    <t>4239900</t>
  </si>
  <si>
    <t>5240200</t>
  </si>
  <si>
    <t>5250100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</si>
  <si>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средств областного бюджета</t>
  </si>
  <si>
    <t>5250300</t>
  </si>
  <si>
    <t>Осуществление государственного полномочия свердловской области по предоставление гражданам субсидий на оплату жилого помещения и коммунальных услуг</t>
  </si>
  <si>
    <t>5250500</t>
  </si>
  <si>
    <t>5250600</t>
  </si>
  <si>
    <t>5250700</t>
  </si>
  <si>
    <t>Махнёвского муниципального образования</t>
  </si>
  <si>
    <t>Приложение № 3</t>
  </si>
  <si>
    <t xml:space="preserve"> "Развитие информационного общества на территории Махнёвского муниципального образования на 2011-2015 годы"</t>
  </si>
  <si>
    <t>3150000</t>
  </si>
  <si>
    <t xml:space="preserve">Дорожное хозяйство </t>
  </si>
  <si>
    <t>3150200</t>
  </si>
  <si>
    <t xml:space="preserve">Поддержка дорожного хозяйства </t>
  </si>
  <si>
    <t>3150203</t>
  </si>
  <si>
    <t>Содержание автомобильных дорог общего пользования</t>
  </si>
  <si>
    <t>"Развитие туризма в  Махнёвском муниципальном образовании" на 2011-2016 годы</t>
  </si>
  <si>
    <t>3510500</t>
  </si>
  <si>
    <t>"Обеспечение условий развития общеобразовательных учреждений в Махнёвском муниципальном образовании на 2011-2015 годы в соответствии с направлениями образовательной инициативы "Наша новая школа"</t>
  </si>
  <si>
    <t>4320200</t>
  </si>
  <si>
    <t>Оздоровление детей</t>
  </si>
  <si>
    <t>4409900</t>
  </si>
  <si>
    <t>4510000</t>
  </si>
  <si>
    <t>4510050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</si>
  <si>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</si>
  <si>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</si>
  <si>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</si>
  <si>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Глава муниципального образования                                                                                              И.М. Авдеев</t>
  </si>
  <si>
    <t>5250110</t>
  </si>
  <si>
    <t>5250120</t>
  </si>
  <si>
    <t>Функционирование высшего должностного лица субъекта Российской Федерации и муниципального образования</t>
  </si>
  <si>
    <t>4419900</t>
  </si>
  <si>
    <t>7950120</t>
  </si>
  <si>
    <t>«Развитие муниципальной службы в Махнёвском муниципальном образовании  на 2010-2013 годы»</t>
  </si>
  <si>
    <t>"Подготовка документов территориального планирования, градостроительного зонирования и документации по планировке и межеванию территорий Махнёвского муниципального образования" на 2011-2014 годы</t>
  </si>
  <si>
    <t>0920300</t>
  </si>
  <si>
    <t xml:space="preserve">Выполнение других обязательств государства </t>
  </si>
  <si>
    <t>2180500</t>
  </si>
  <si>
    <t xml:space="preserve">Расходы на содержание и обеспечение деятельности единой дежурно-диспетчерской службы </t>
  </si>
  <si>
    <t>5250130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</si>
  <si>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</si>
  <si>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средств областного бюджета   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</si>
  <si>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направленных на модернизацию системы общего образования за счет средств областного бюджета </t>
  </si>
  <si>
    <t>7950130</t>
  </si>
  <si>
    <t>«Махнёвская молодежь» на 2011-2013 годы</t>
  </si>
  <si>
    <t>4829900</t>
  </si>
  <si>
    <t>7950160</t>
  </si>
  <si>
    <t>0900100</t>
  </si>
  <si>
    <t xml:space="preserve"> "Реализация мероприятий Программы управления муниципальной собственностью и приватизации муниципального имущества Махнёвского муниципального образования"</t>
  </si>
  <si>
    <t>Формирование и содержание архивных фондов муниципального образования</t>
  </si>
  <si>
    <t>7950170</t>
  </si>
  <si>
    <t>Другие вопросы в области национальной безопасности и правоохранительной деятельности</t>
  </si>
  <si>
    <t>7950180</t>
  </si>
  <si>
    <t>"Профилактика экстремизма и гармонизации межнациональных отношений на территории Махнёвского муниципального образования на 2012-2013годы"</t>
  </si>
  <si>
    <t>Осуществление отдельных полномочий в области водных отношений</t>
  </si>
  <si>
    <t>2800400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</si>
  <si>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</si>
  <si>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</si>
  <si>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</si>
  <si>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</si>
  <si>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2012-2015годы</t>
  </si>
  <si>
    <t xml:space="preserve"> "Развитие субъектов малого и среднего предпринимательства в Махнёвском муниципальном образовании " на 2012-2015 годы</t>
  </si>
  <si>
    <t>7950190</t>
  </si>
  <si>
    <t>7950200</t>
  </si>
  <si>
    <t>Бюджетные инвестиции в объекты муниципальной собственности муниципальным учреждением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</si>
  <si>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</si>
  <si>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7950210</t>
  </si>
  <si>
    <t>"Комплексное благоустройство дворовых территорий в Махнёвском муниципальном образовании в 2013-2015 годы"</t>
  </si>
  <si>
    <t>"Строительство здания органа местного самоупраления"</t>
  </si>
  <si>
    <t xml:space="preserve">«Дополнительные меры социальной поддержки населения Махнёвского муниципального образования  на 2013 год» </t>
  </si>
  <si>
    <t>"Развитие газификации Махнёвского муниципального образования на 2010 -2020 годы"</t>
  </si>
  <si>
    <t>Другие вопросы в области жилищно-коммунального хозяйства</t>
  </si>
  <si>
    <t>0029900</t>
  </si>
  <si>
    <t>7000101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</si>
  <si>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образования, в 2013 году  </t>
  </si>
  <si>
    <t>Учреждения по обеспечению хозяйственного обслуживания</t>
  </si>
  <si>
    <t>4390100</t>
  </si>
  <si>
    <t>Водное хозяйство</t>
  </si>
  <si>
    <t>Центры спортивной подготовки (сборные команды)</t>
  </si>
  <si>
    <t>4362100</t>
  </si>
  <si>
    <t xml:space="preserve">«Модернизация региональных систем общего образования» </t>
  </si>
  <si>
    <t>4400200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</si>
  <si>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</si>
  <si>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>8060099</t>
  </si>
  <si>
    <t xml:space="preserve">Субсидии  на государственную поддержку малого и среднего предпринимательства, включая крестьянские (фермерские) хозяйства  </t>
  </si>
  <si>
    <t>8260299</t>
  </si>
  <si>
    <t xml:space="preserve">Субсидии местным бюджетам на развитие газификации </t>
  </si>
  <si>
    <t>8040600</t>
  </si>
  <si>
    <t xml:space="preserve">Субсидии по подпрограмма «Подготовка документов территориального планирования, градостроительного зонирования и документации по планировке территории» </t>
  </si>
  <si>
    <t>8030210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</si>
  <si>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</si>
  <si>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8150000</t>
  </si>
  <si>
    <t>Областная целевая программа "Информационное общество Свердловской области на 2011-2015 годы"</t>
  </si>
  <si>
    <t>8170003</t>
  </si>
  <si>
    <t>Субсидии на капитальный ремонт зданий и помещений, в которых 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</si>
  <si>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8110010</t>
  </si>
  <si>
    <t>8110000</t>
  </si>
  <si>
    <t>Областная целевая программа «Развитие образования в Свердловской области («Наша новая школа»)» на 2011-2015 годы</t>
  </si>
  <si>
    <t xml:space="preserve">Субсидии на осуществление мероприятий по капитальному ремонту и приведению в соответствие с требованием пожарной безопасности и санитарного законодательства зданий и помещений, в которых размещаются муниципальные образовательные учреждения </t>
  </si>
  <si>
    <t>7950050</t>
  </si>
  <si>
    <t xml:space="preserve">"По формированию земельных участков, на которых расположены многоквартирные дома" </t>
  </si>
  <si>
    <t>7000102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</si>
  <si>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</si>
  <si>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</si>
  <si>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7950070</t>
  </si>
  <si>
    <t>"Инженерное обустройство земеьных участков под жилищное строительство в Махнёвском муниципальном обрпзовании"</t>
  </si>
  <si>
    <t>4500701</t>
  </si>
  <si>
    <t>Мероприятия в сфере культуры направленные на подготовку и проведения новогоднего общемуниципального праздника</t>
  </si>
  <si>
    <t>4500702</t>
  </si>
  <si>
    <t>Расходы в сфере культуры направленных на общемуниципальные мероприятия</t>
  </si>
  <si>
    <t>Субсидии на поддержку общественных объединений добровольной пожарной охраны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</si>
  <si>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</si>
  <si>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</si>
  <si>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8180000</t>
  </si>
  <si>
    <t>Областная целевая программа «Развитие туризма в Свердловской области» на 2011-2016 годы</t>
  </si>
  <si>
    <t>8180100</t>
  </si>
  <si>
    <t>Направление «Создание эффективного туристского продукта и развитие объектов туристской инфраструктуры на территории Свердловской области»</t>
  </si>
  <si>
    <t>8180101</t>
  </si>
  <si>
    <t>Капитальный ремонт, реконструкция и благоустройство территории объектов туристской инфраструктуры муниципальной собственности</t>
  </si>
  <si>
    <t>5200900</t>
  </si>
  <si>
    <t>Ежемесячное денежное вознаграждение за классное руководство</t>
  </si>
  <si>
    <t>5240600</t>
  </si>
  <si>
    <t>«Субсидии на реализацию мер по поэтапному повышению средней заработной платы работников муниципальных учреждений культуры»</t>
  </si>
  <si>
    <t>5241000</t>
  </si>
  <si>
    <t xml:space="preserve">«Субсидии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образования» </t>
  </si>
  <si>
    <t>5241100</t>
  </si>
  <si>
    <r>
      <t>Cубсидии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  </r>
    <r>
      <rPr>
        <i/>
        <sz val="14"/>
        <rFont val="Times New Roman"/>
        <family val="1"/>
      </rPr>
      <t xml:space="preserve"> </t>
    </r>
  </si>
  <si>
    <t>8110020</t>
  </si>
  <si>
    <r>
      <t>«Приобретение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автобусов»</t>
    </r>
    <r>
      <rPr>
        <sz val="12"/>
        <rFont val="Times New Roman"/>
        <family val="1"/>
      </rPr>
      <t xml:space="preserve"> </t>
    </r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</si>
  <si>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</si>
  <si>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</si>
  <si>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</si>
  <si>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7950090</t>
  </si>
  <si>
    <t>"Развитие культуры в Махнёвском  муниципальном образовании" на 2012-2015 годы</t>
  </si>
  <si>
    <t>7950220</t>
  </si>
  <si>
    <t xml:space="preserve">" Комплексные меры профилактики алкоголизма, наркомании и ВИЧ - инфекции на территории Махнёвского муниципального образования" 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</si>
  <si>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</si>
  <si>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</si>
  <si>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0700400</t>
  </si>
  <si>
    <t>Средства резервного фонда Правительства Свердловской области</t>
  </si>
  <si>
    <t>7950230</t>
  </si>
  <si>
    <t>"Развитие жилищно-коммунального хозяйства на территории Махнёвского МО"</t>
  </si>
  <si>
    <t>Информация расходов бюджета Махнёвского муниципального образования по разделам, подразделам, целевым статьям расходов, видам расходов  классификации расходов бюджетов Российской Федерации  за 2013год</t>
  </si>
  <si>
    <t>Сумма средств, предусмотринная на 2013год в решение Думы о бюджете, в тыс. руб.</t>
  </si>
  <si>
    <t>Исполненно за  2013 год</t>
  </si>
  <si>
    <t xml:space="preserve">% исполнения к году </t>
  </si>
  <si>
    <t>Утвержденные бюджетные назначения с учетом уточнения на год, тыс. руб.</t>
  </si>
  <si>
    <t>013</t>
  </si>
  <si>
    <t>Прочие расходы</t>
  </si>
  <si>
    <t>от 02.06.2014  № 461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</si>
</sst>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#,##0.000"/>
    <numFmt numFmtId="184" formatCode="#,##0.0000"/>
    <numFmt numFmtId="185" formatCode="0.0000000"/>
    <numFmt numFmtId="186" formatCode="0.000000"/>
    <numFmt numFmtId="187" formatCode="0.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9" fontId="5" fillId="33" borderId="0" xfId="0" applyNumberFormat="1" applyFont="1" applyFill="1" applyAlignment="1">
      <alignment horizontal="right"/>
    </xf>
    <xf numFmtId="179" fontId="0" fillId="33" borderId="0" xfId="0" applyNumberFormat="1" applyFill="1" applyAlignment="1">
      <alignment/>
    </xf>
    <xf numFmtId="179" fontId="1" fillId="33" borderId="0" xfId="0" applyNumberFormat="1" applyFont="1" applyFill="1" applyBorder="1" applyAlignment="1">
      <alignment/>
    </xf>
    <xf numFmtId="179" fontId="0" fillId="33" borderId="0" xfId="0" applyNumberForma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1" fillId="33" borderId="1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79" fontId="0" fillId="33" borderId="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179" fontId="1" fillId="6" borderId="1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10" fillId="33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17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tabSelected="1" zoomScale="115" zoomScaleNormal="115" zoomScalePageLayoutView="0" workbookViewId="0" topLeftCell="A1">
      <selection activeCell="C4" sqref="C4:J4"/>
    </sheetView>
  </sheetViews>
  <sheetFormatPr defaultColWidth="9.140625" defaultRowHeight="12.75"/>
  <cols>
    <col min="1" max="1" width="4.28125" style="0" customWidth="1"/>
    <col min="2" max="2" width="6.140625" style="58" customWidth="1"/>
    <col min="3" max="3" width="9.28125" style="58" customWidth="1"/>
    <col min="4" max="4" width="5.7109375" style="58" customWidth="1"/>
    <col min="5" max="5" width="58.28125" style="0" customWidth="1"/>
    <col min="6" max="6" width="11.00390625" style="27" customWidth="1"/>
    <col min="7" max="7" width="11.28125" style="35" hidden="1" customWidth="1"/>
    <col min="8" max="8" width="11.140625" style="35" customWidth="1"/>
    <col min="9" max="9" width="11.421875" style="24" customWidth="1"/>
    <col min="10" max="10" width="10.00390625" style="24" customWidth="1"/>
  </cols>
  <sheetData>
    <row r="1" spans="1:10" ht="12.75" customHeight="1">
      <c r="A1" s="19"/>
      <c r="B1" s="57"/>
      <c r="C1" s="57"/>
      <c r="E1" s="84" t="s">
        <v>159</v>
      </c>
      <c r="F1" s="84"/>
      <c r="G1" s="84"/>
      <c r="H1" s="84"/>
      <c r="I1" s="84"/>
      <c r="J1" s="84"/>
    </row>
    <row r="2" spans="1:10" ht="12.75">
      <c r="A2" s="19"/>
      <c r="C2" s="59"/>
      <c r="D2" s="59"/>
      <c r="E2" s="85" t="s">
        <v>90</v>
      </c>
      <c r="F2" s="85"/>
      <c r="G2" s="85"/>
      <c r="H2" s="85"/>
      <c r="I2" s="85"/>
      <c r="J2" s="85"/>
    </row>
    <row r="3" spans="2:10" ht="12.75">
      <c r="B3" s="59"/>
      <c r="C3" s="59"/>
      <c r="D3" s="59"/>
      <c r="E3" s="85" t="s">
        <v>158</v>
      </c>
      <c r="F3" s="85"/>
      <c r="G3" s="85"/>
      <c r="H3" s="85"/>
      <c r="I3" s="85"/>
      <c r="J3" s="85"/>
    </row>
    <row r="4" spans="1:10" ht="12.75">
      <c r="A4" s="19"/>
      <c r="B4" s="57"/>
      <c r="C4" s="85" t="s">
        <v>300</v>
      </c>
      <c r="D4" s="85"/>
      <c r="E4" s="85"/>
      <c r="F4" s="85"/>
      <c r="G4" s="85"/>
      <c r="H4" s="85"/>
      <c r="I4" s="85"/>
      <c r="J4" s="85"/>
    </row>
    <row r="5" spans="1:6" ht="12.75">
      <c r="A5" s="19"/>
      <c r="B5" s="57"/>
      <c r="C5" s="59"/>
      <c r="D5" s="59"/>
      <c r="E5" s="23"/>
      <c r="F5" s="26"/>
    </row>
    <row r="6" spans="1:10" ht="39.75" customHeight="1">
      <c r="A6" s="82" t="s">
        <v>293</v>
      </c>
      <c r="B6" s="83"/>
      <c r="C6" s="83"/>
      <c r="D6" s="83"/>
      <c r="E6" s="83"/>
      <c r="F6" s="83"/>
      <c r="G6" s="83"/>
      <c r="H6" s="83"/>
      <c r="I6" s="83"/>
      <c r="J6" s="83"/>
    </row>
    <row r="7" spans="1:5" ht="12.75">
      <c r="A7" s="16"/>
      <c r="E7" s="15"/>
    </row>
    <row r="8" spans="1:10" ht="117.75" customHeight="1">
      <c r="A8" s="7" t="s">
        <v>0</v>
      </c>
      <c r="B8" s="7" t="s">
        <v>2</v>
      </c>
      <c r="C8" s="7" t="s">
        <v>3</v>
      </c>
      <c r="D8" s="7" t="s">
        <v>4</v>
      </c>
      <c r="E8" s="6" t="s">
        <v>1</v>
      </c>
      <c r="F8" s="73" t="s">
        <v>294</v>
      </c>
      <c r="G8" s="8" t="s">
        <v>116</v>
      </c>
      <c r="H8" s="74" t="s">
        <v>297</v>
      </c>
      <c r="I8" s="74" t="s">
        <v>295</v>
      </c>
      <c r="J8" s="73" t="s">
        <v>296</v>
      </c>
    </row>
    <row r="9" spans="1:10" ht="15.75" customHeight="1">
      <c r="A9" s="30">
        <v>1</v>
      </c>
      <c r="B9" s="2">
        <v>100</v>
      </c>
      <c r="C9" s="3"/>
      <c r="D9" s="3"/>
      <c r="E9" s="34" t="s">
        <v>5</v>
      </c>
      <c r="F9" s="36">
        <f>F10+F14+F18+F26+F34+F38</f>
        <v>42254.645000000004</v>
      </c>
      <c r="G9" s="36">
        <f>G10+G14+G18+G26+G34+G38</f>
        <v>42384.645000000004</v>
      </c>
      <c r="H9" s="36">
        <f>H10+H14+H18+H26+H34+H38</f>
        <v>42134.645000000004</v>
      </c>
      <c r="I9" s="37">
        <f>I10+I14+I18+I26+I34+I38</f>
        <v>37088.695999999996</v>
      </c>
      <c r="J9" s="81">
        <f>I9/H9*100</f>
        <v>88.02422804321715</v>
      </c>
    </row>
    <row r="10" spans="1:10" ht="25.5" customHeight="1">
      <c r="A10" s="30">
        <v>2</v>
      </c>
      <c r="B10" s="2">
        <v>102</v>
      </c>
      <c r="C10" s="3"/>
      <c r="D10" s="3"/>
      <c r="E10" s="6" t="s">
        <v>181</v>
      </c>
      <c r="F10" s="37">
        <f aca="true" t="shared" si="0" ref="F10:I12">F11</f>
        <v>988.386</v>
      </c>
      <c r="G10" s="37">
        <f t="shared" si="0"/>
        <v>988.386</v>
      </c>
      <c r="H10" s="37">
        <f t="shared" si="0"/>
        <v>988.386</v>
      </c>
      <c r="I10" s="37">
        <f t="shared" si="0"/>
        <v>987.15</v>
      </c>
      <c r="J10" s="81">
        <f aca="true" t="shared" si="1" ref="J10:J73">I10/H10*100</f>
        <v>99.87494764191318</v>
      </c>
    </row>
    <row r="11" spans="1:10" ht="12.75" customHeight="1">
      <c r="A11" s="30">
        <v>3</v>
      </c>
      <c r="B11" s="2">
        <v>102</v>
      </c>
      <c r="C11" s="3" t="s">
        <v>59</v>
      </c>
      <c r="D11" s="3"/>
      <c r="E11" s="9" t="s">
        <v>104</v>
      </c>
      <c r="F11" s="37">
        <f t="shared" si="0"/>
        <v>988.386</v>
      </c>
      <c r="G11" s="37">
        <f t="shared" si="0"/>
        <v>988.386</v>
      </c>
      <c r="H11" s="37">
        <f t="shared" si="0"/>
        <v>988.386</v>
      </c>
      <c r="I11" s="37">
        <f t="shared" si="0"/>
        <v>987.15</v>
      </c>
      <c r="J11" s="81">
        <f t="shared" si="1"/>
        <v>99.87494764191318</v>
      </c>
    </row>
    <row r="12" spans="1:10" ht="12.75" customHeight="1">
      <c r="A12" s="30">
        <v>4</v>
      </c>
      <c r="B12" s="2">
        <v>102</v>
      </c>
      <c r="C12" s="3" t="s">
        <v>62</v>
      </c>
      <c r="D12" s="3"/>
      <c r="E12" s="9" t="s">
        <v>79</v>
      </c>
      <c r="F12" s="37">
        <f t="shared" si="0"/>
        <v>988.386</v>
      </c>
      <c r="G12" s="37">
        <f t="shared" si="0"/>
        <v>988.386</v>
      </c>
      <c r="H12" s="37">
        <f t="shared" si="0"/>
        <v>988.386</v>
      </c>
      <c r="I12" s="37">
        <f t="shared" si="0"/>
        <v>987.15</v>
      </c>
      <c r="J12" s="81">
        <f t="shared" si="1"/>
        <v>99.87494764191318</v>
      </c>
    </row>
    <row r="13" spans="1:10" ht="12.75" customHeight="1">
      <c r="A13" s="30">
        <v>5</v>
      </c>
      <c r="B13" s="4">
        <v>102</v>
      </c>
      <c r="C13" s="5" t="s">
        <v>62</v>
      </c>
      <c r="D13" s="5" t="s">
        <v>131</v>
      </c>
      <c r="E13" s="8" t="s">
        <v>132</v>
      </c>
      <c r="F13" s="38">
        <v>988.386</v>
      </c>
      <c r="G13" s="38">
        <v>988.386</v>
      </c>
      <c r="H13" s="38">
        <v>988.386</v>
      </c>
      <c r="I13" s="79">
        <v>987.15</v>
      </c>
      <c r="J13" s="75">
        <f t="shared" si="1"/>
        <v>99.87494764191318</v>
      </c>
    </row>
    <row r="14" spans="1:10" ht="38.25" customHeight="1">
      <c r="A14" s="30">
        <v>6</v>
      </c>
      <c r="B14" s="2">
        <v>103</v>
      </c>
      <c r="C14" s="3"/>
      <c r="D14" s="3"/>
      <c r="E14" s="6" t="s">
        <v>57</v>
      </c>
      <c r="F14" s="37">
        <f>F15</f>
        <v>650.168</v>
      </c>
      <c r="G14" s="37">
        <f>G15</f>
        <v>650.168</v>
      </c>
      <c r="H14" s="37">
        <f>H15</f>
        <v>650.168</v>
      </c>
      <c r="I14" s="37">
        <f>I15</f>
        <v>650.161</v>
      </c>
      <c r="J14" s="81">
        <f t="shared" si="1"/>
        <v>99.99892335519434</v>
      </c>
    </row>
    <row r="15" spans="1:10" ht="12.75" customHeight="1">
      <c r="A15" s="30">
        <v>7</v>
      </c>
      <c r="B15" s="10">
        <v>103</v>
      </c>
      <c r="C15" s="42" t="s">
        <v>59</v>
      </c>
      <c r="D15" s="11"/>
      <c r="E15" s="9" t="s">
        <v>104</v>
      </c>
      <c r="F15" s="37">
        <f aca="true" t="shared" si="2" ref="F15:I16">F16</f>
        <v>650.168</v>
      </c>
      <c r="G15" s="37">
        <f t="shared" si="2"/>
        <v>650.168</v>
      </c>
      <c r="H15" s="37">
        <f t="shared" si="2"/>
        <v>650.168</v>
      </c>
      <c r="I15" s="37">
        <f t="shared" si="2"/>
        <v>650.161</v>
      </c>
      <c r="J15" s="81">
        <f t="shared" si="1"/>
        <v>99.99892335519434</v>
      </c>
    </row>
    <row r="16" spans="1:10" ht="12.75" customHeight="1">
      <c r="A16" s="30">
        <v>8</v>
      </c>
      <c r="B16" s="10">
        <v>103</v>
      </c>
      <c r="C16" s="42" t="s">
        <v>60</v>
      </c>
      <c r="D16" s="11"/>
      <c r="E16" s="9" t="s">
        <v>78</v>
      </c>
      <c r="F16" s="37">
        <f t="shared" si="2"/>
        <v>650.168</v>
      </c>
      <c r="G16" s="37">
        <f t="shared" si="2"/>
        <v>650.168</v>
      </c>
      <c r="H16" s="37">
        <f t="shared" si="2"/>
        <v>650.168</v>
      </c>
      <c r="I16" s="37">
        <f t="shared" si="2"/>
        <v>650.161</v>
      </c>
      <c r="J16" s="81">
        <f t="shared" si="1"/>
        <v>99.99892335519434</v>
      </c>
    </row>
    <row r="17" spans="1:10" ht="12.75" customHeight="1">
      <c r="A17" s="30">
        <v>9</v>
      </c>
      <c r="B17" s="12">
        <v>103</v>
      </c>
      <c r="C17" s="43" t="s">
        <v>60</v>
      </c>
      <c r="D17" s="5" t="s">
        <v>131</v>
      </c>
      <c r="E17" s="8" t="s">
        <v>132</v>
      </c>
      <c r="F17" s="38">
        <v>650.168</v>
      </c>
      <c r="G17" s="38">
        <v>650.168</v>
      </c>
      <c r="H17" s="38">
        <v>650.168</v>
      </c>
      <c r="I17" s="79">
        <v>650.161</v>
      </c>
      <c r="J17" s="75">
        <f t="shared" si="1"/>
        <v>99.99892335519434</v>
      </c>
    </row>
    <row r="18" spans="1:10" ht="38.25" customHeight="1">
      <c r="A18" s="30">
        <v>10</v>
      </c>
      <c r="B18" s="2">
        <v>104</v>
      </c>
      <c r="C18" s="3"/>
      <c r="D18" s="3"/>
      <c r="E18" s="6" t="s">
        <v>83</v>
      </c>
      <c r="F18" s="37">
        <f>F19</f>
        <v>12600.349000000002</v>
      </c>
      <c r="G18" s="37">
        <f>G19</f>
        <v>12600.349000000002</v>
      </c>
      <c r="H18" s="37">
        <f>H19</f>
        <v>12600.349000000002</v>
      </c>
      <c r="I18" s="37">
        <f>I19</f>
        <v>12580.632000000001</v>
      </c>
      <c r="J18" s="81">
        <f t="shared" si="1"/>
        <v>99.84352020725775</v>
      </c>
    </row>
    <row r="19" spans="1:10" ht="12.75" customHeight="1">
      <c r="A19" s="30">
        <v>11</v>
      </c>
      <c r="B19" s="2">
        <v>104</v>
      </c>
      <c r="C19" s="3" t="s">
        <v>59</v>
      </c>
      <c r="D19" s="3"/>
      <c r="E19" s="9" t="s">
        <v>104</v>
      </c>
      <c r="F19" s="37">
        <f>F20+F22+F24</f>
        <v>12600.349000000002</v>
      </c>
      <c r="G19" s="37">
        <f>G20+G22+G24</f>
        <v>12600.349000000002</v>
      </c>
      <c r="H19" s="37">
        <f>H20+H22+H24</f>
        <v>12600.349000000002</v>
      </c>
      <c r="I19" s="37">
        <f>I20+I22+I24</f>
        <v>12580.632000000001</v>
      </c>
      <c r="J19" s="81">
        <f t="shared" si="1"/>
        <v>99.84352020725775</v>
      </c>
    </row>
    <row r="20" spans="1:10" ht="12.75" customHeight="1">
      <c r="A20" s="30">
        <v>12</v>
      </c>
      <c r="B20" s="2">
        <v>104</v>
      </c>
      <c r="C20" s="3" t="s">
        <v>60</v>
      </c>
      <c r="D20" s="3"/>
      <c r="E20" s="9" t="s">
        <v>78</v>
      </c>
      <c r="F20" s="37">
        <f>F21</f>
        <v>8988.672</v>
      </c>
      <c r="G20" s="37">
        <f>G21</f>
        <v>8988.672</v>
      </c>
      <c r="H20" s="37">
        <f>H21</f>
        <v>8988.672</v>
      </c>
      <c r="I20" s="37">
        <f>I21</f>
        <v>8980.084</v>
      </c>
      <c r="J20" s="81">
        <f t="shared" si="1"/>
        <v>99.90445752164503</v>
      </c>
    </row>
    <row r="21" spans="1:10" ht="12.75" customHeight="1">
      <c r="A21" s="30">
        <v>13</v>
      </c>
      <c r="B21" s="4">
        <v>104</v>
      </c>
      <c r="C21" s="5" t="s">
        <v>60</v>
      </c>
      <c r="D21" s="5" t="s">
        <v>131</v>
      </c>
      <c r="E21" s="8" t="s">
        <v>132</v>
      </c>
      <c r="F21" s="38">
        <v>8988.672</v>
      </c>
      <c r="G21" s="38">
        <v>8988.672</v>
      </c>
      <c r="H21" s="38">
        <v>8988.672</v>
      </c>
      <c r="I21" s="79">
        <v>8980.084</v>
      </c>
      <c r="J21" s="75">
        <f t="shared" si="1"/>
        <v>99.90445752164503</v>
      </c>
    </row>
    <row r="22" spans="1:10" ht="25.5" customHeight="1">
      <c r="A22" s="30">
        <v>14</v>
      </c>
      <c r="B22" s="2">
        <v>104</v>
      </c>
      <c r="C22" s="3" t="s">
        <v>87</v>
      </c>
      <c r="D22" s="3"/>
      <c r="E22" s="6" t="s">
        <v>86</v>
      </c>
      <c r="F22" s="37">
        <f>F23</f>
        <v>789.11</v>
      </c>
      <c r="G22" s="37">
        <f>G23</f>
        <v>789.11</v>
      </c>
      <c r="H22" s="37">
        <f>H23</f>
        <v>789.11</v>
      </c>
      <c r="I22" s="37">
        <f>I23</f>
        <v>779.945</v>
      </c>
      <c r="J22" s="81">
        <f t="shared" si="1"/>
        <v>98.83856496559416</v>
      </c>
    </row>
    <row r="23" spans="1:10" ht="12.75" customHeight="1">
      <c r="A23" s="30">
        <v>15</v>
      </c>
      <c r="B23" s="4">
        <v>104</v>
      </c>
      <c r="C23" s="5" t="s">
        <v>87</v>
      </c>
      <c r="D23" s="5" t="s">
        <v>131</v>
      </c>
      <c r="E23" s="8" t="s">
        <v>132</v>
      </c>
      <c r="F23" s="38">
        <v>789.11</v>
      </c>
      <c r="G23" s="38">
        <v>789.11</v>
      </c>
      <c r="H23" s="38">
        <v>789.11</v>
      </c>
      <c r="I23" s="79">
        <v>779.945</v>
      </c>
      <c r="J23" s="75">
        <f t="shared" si="1"/>
        <v>98.83856496559416</v>
      </c>
    </row>
    <row r="24" spans="1:10" ht="12.75" customHeight="1">
      <c r="A24" s="30">
        <v>16</v>
      </c>
      <c r="B24" s="2">
        <v>104</v>
      </c>
      <c r="C24" s="3" t="s">
        <v>63</v>
      </c>
      <c r="D24" s="3"/>
      <c r="E24" s="9" t="s">
        <v>8</v>
      </c>
      <c r="F24" s="37">
        <f>F25</f>
        <v>2822.567</v>
      </c>
      <c r="G24" s="37">
        <f>G25</f>
        <v>2822.567</v>
      </c>
      <c r="H24" s="37">
        <f>H25</f>
        <v>2822.567</v>
      </c>
      <c r="I24" s="37">
        <f>I25</f>
        <v>2820.603</v>
      </c>
      <c r="J24" s="81">
        <f t="shared" si="1"/>
        <v>99.93041794933477</v>
      </c>
    </row>
    <row r="25" spans="1:10" ht="12.75" customHeight="1">
      <c r="A25" s="30">
        <v>17</v>
      </c>
      <c r="B25" s="4">
        <v>104</v>
      </c>
      <c r="C25" s="5" t="s">
        <v>63</v>
      </c>
      <c r="D25" s="5" t="s">
        <v>131</v>
      </c>
      <c r="E25" s="8" t="s">
        <v>132</v>
      </c>
      <c r="F25" s="38">
        <v>2822.567</v>
      </c>
      <c r="G25" s="38">
        <v>2822.567</v>
      </c>
      <c r="H25" s="38">
        <v>2822.567</v>
      </c>
      <c r="I25" s="79">
        <v>2820.603</v>
      </c>
      <c r="J25" s="75">
        <f t="shared" si="1"/>
        <v>99.93041794933477</v>
      </c>
    </row>
    <row r="26" spans="1:10" ht="39" customHeight="1">
      <c r="A26" s="30">
        <v>18</v>
      </c>
      <c r="B26" s="2">
        <v>106</v>
      </c>
      <c r="C26" s="3"/>
      <c r="D26" s="3"/>
      <c r="E26" s="6" t="s">
        <v>81</v>
      </c>
      <c r="F26" s="37">
        <f>F27</f>
        <v>3798.3330000000005</v>
      </c>
      <c r="G26" s="37">
        <f>G27</f>
        <v>3798.3330000000005</v>
      </c>
      <c r="H26" s="37">
        <f>H27</f>
        <v>3798.3330000000005</v>
      </c>
      <c r="I26" s="37">
        <f>I27</f>
        <v>3798.092</v>
      </c>
      <c r="J26" s="81">
        <f t="shared" si="1"/>
        <v>99.99365511133436</v>
      </c>
    </row>
    <row r="27" spans="1:10" ht="12.75" customHeight="1">
      <c r="A27" s="30">
        <v>19</v>
      </c>
      <c r="B27" s="2">
        <v>106</v>
      </c>
      <c r="C27" s="3" t="s">
        <v>59</v>
      </c>
      <c r="D27" s="3"/>
      <c r="E27" s="9" t="s">
        <v>104</v>
      </c>
      <c r="F27" s="37">
        <f>F28+F32</f>
        <v>3798.3330000000005</v>
      </c>
      <c r="G27" s="37">
        <f>G28+G32</f>
        <v>3798.3330000000005</v>
      </c>
      <c r="H27" s="37">
        <f>H28+H32</f>
        <v>3798.3330000000005</v>
      </c>
      <c r="I27" s="37">
        <f>I28+I32</f>
        <v>3798.092</v>
      </c>
      <c r="J27" s="81">
        <f t="shared" si="1"/>
        <v>99.99365511133436</v>
      </c>
    </row>
    <row r="28" spans="1:10" ht="12.75" customHeight="1">
      <c r="A28" s="30">
        <v>20</v>
      </c>
      <c r="B28" s="2">
        <v>106</v>
      </c>
      <c r="C28" s="3" t="s">
        <v>60</v>
      </c>
      <c r="D28" s="3"/>
      <c r="E28" s="6" t="s">
        <v>7</v>
      </c>
      <c r="F28" s="37">
        <f>F29+F31+F30</f>
        <v>3324.5930000000003</v>
      </c>
      <c r="G28" s="37">
        <f>G29+G31+G30</f>
        <v>3324.5930000000003</v>
      </c>
      <c r="H28" s="37">
        <f>H29+H31+H30</f>
        <v>3324.5930000000003</v>
      </c>
      <c r="I28" s="37">
        <f>I29+I31+I30</f>
        <v>3324.353</v>
      </c>
      <c r="J28" s="81">
        <f t="shared" si="1"/>
        <v>99.99278107124691</v>
      </c>
    </row>
    <row r="29" spans="1:10" ht="12.75" customHeight="1">
      <c r="A29" s="30">
        <v>21</v>
      </c>
      <c r="B29" s="4">
        <v>106</v>
      </c>
      <c r="C29" s="5" t="s">
        <v>60</v>
      </c>
      <c r="D29" s="5" t="s">
        <v>131</v>
      </c>
      <c r="E29" s="8" t="s">
        <v>132</v>
      </c>
      <c r="F29" s="38">
        <f>2333.953</f>
        <v>2333.953</v>
      </c>
      <c r="G29" s="38">
        <f>2333.953</f>
        <v>2333.953</v>
      </c>
      <c r="H29" s="38">
        <f>2333.953</f>
        <v>2333.953</v>
      </c>
      <c r="I29" s="79">
        <v>2333.953</v>
      </c>
      <c r="J29" s="75">
        <f t="shared" si="1"/>
        <v>100</v>
      </c>
    </row>
    <row r="30" spans="1:10" ht="27.75" customHeight="1">
      <c r="A30" s="30">
        <v>22</v>
      </c>
      <c r="B30" s="4">
        <v>106</v>
      </c>
      <c r="C30" s="5" t="s">
        <v>60</v>
      </c>
      <c r="D30" s="5" t="s">
        <v>144</v>
      </c>
      <c r="E30" s="8" t="s">
        <v>145</v>
      </c>
      <c r="F30" s="38">
        <f>565.9-10</f>
        <v>555.9</v>
      </c>
      <c r="G30" s="38">
        <f>565.9-10</f>
        <v>555.9</v>
      </c>
      <c r="H30" s="38">
        <f>565.9-10</f>
        <v>555.9</v>
      </c>
      <c r="I30" s="79">
        <v>555.9</v>
      </c>
      <c r="J30" s="75">
        <f t="shared" si="1"/>
        <v>100</v>
      </c>
    </row>
    <row r="31" spans="1:10" ht="12.75" customHeight="1">
      <c r="A31" s="30">
        <v>23</v>
      </c>
      <c r="B31" s="4">
        <v>106</v>
      </c>
      <c r="C31" s="5" t="s">
        <v>60</v>
      </c>
      <c r="D31" s="5" t="s">
        <v>135</v>
      </c>
      <c r="E31" s="8" t="s">
        <v>136</v>
      </c>
      <c r="F31" s="38">
        <f>424.74+10</f>
        <v>434.74</v>
      </c>
      <c r="G31" s="38">
        <f>424.74+10</f>
        <v>434.74</v>
      </c>
      <c r="H31" s="38">
        <f>424.74+10</f>
        <v>434.74</v>
      </c>
      <c r="I31" s="79">
        <v>434.5</v>
      </c>
      <c r="J31" s="75">
        <f t="shared" si="1"/>
        <v>99.9447945898698</v>
      </c>
    </row>
    <row r="32" spans="1:10" ht="25.5" customHeight="1">
      <c r="A32" s="30">
        <v>24</v>
      </c>
      <c r="B32" s="2">
        <v>106</v>
      </c>
      <c r="C32" s="3" t="s">
        <v>61</v>
      </c>
      <c r="D32" s="3"/>
      <c r="E32" s="6" t="s">
        <v>58</v>
      </c>
      <c r="F32" s="37">
        <f>F33</f>
        <v>473.74</v>
      </c>
      <c r="G32" s="37">
        <f>G33</f>
        <v>473.74</v>
      </c>
      <c r="H32" s="37">
        <f>H33</f>
        <v>473.74</v>
      </c>
      <c r="I32" s="37">
        <f>I33</f>
        <v>473.739</v>
      </c>
      <c r="J32" s="81">
        <f t="shared" si="1"/>
        <v>99.99978891375015</v>
      </c>
    </row>
    <row r="33" spans="1:10" ht="12.75" customHeight="1">
      <c r="A33" s="30">
        <v>25</v>
      </c>
      <c r="B33" s="4">
        <v>106</v>
      </c>
      <c r="C33" s="5" t="s">
        <v>61</v>
      </c>
      <c r="D33" s="5" t="s">
        <v>131</v>
      </c>
      <c r="E33" s="8" t="s">
        <v>132</v>
      </c>
      <c r="F33" s="38">
        <v>473.74</v>
      </c>
      <c r="G33" s="38">
        <v>473.74</v>
      </c>
      <c r="H33" s="38">
        <v>473.74</v>
      </c>
      <c r="I33" s="79">
        <v>473.739</v>
      </c>
      <c r="J33" s="75">
        <f t="shared" si="1"/>
        <v>99.99978891375015</v>
      </c>
    </row>
    <row r="34" spans="1:10" ht="12.75" customHeight="1">
      <c r="A34" s="30">
        <v>26</v>
      </c>
      <c r="B34" s="2">
        <v>111</v>
      </c>
      <c r="C34" s="3"/>
      <c r="D34" s="3"/>
      <c r="E34" s="6" t="s">
        <v>12</v>
      </c>
      <c r="F34" s="37">
        <f aca="true" t="shared" si="3" ref="F34:I36">F35</f>
        <v>120</v>
      </c>
      <c r="G34" s="37">
        <f t="shared" si="3"/>
        <v>250</v>
      </c>
      <c r="H34" s="37">
        <v>0</v>
      </c>
      <c r="I34" s="37">
        <f t="shared" si="3"/>
        <v>0</v>
      </c>
      <c r="J34" s="81">
        <v>0</v>
      </c>
    </row>
    <row r="35" spans="1:10" ht="12.75" customHeight="1">
      <c r="A35" s="30">
        <v>27</v>
      </c>
      <c r="B35" s="2">
        <v>111</v>
      </c>
      <c r="C35" s="3" t="s">
        <v>66</v>
      </c>
      <c r="D35" s="3"/>
      <c r="E35" s="6" t="s">
        <v>12</v>
      </c>
      <c r="F35" s="37">
        <f t="shared" si="3"/>
        <v>120</v>
      </c>
      <c r="G35" s="37">
        <f t="shared" si="3"/>
        <v>250</v>
      </c>
      <c r="H35" s="37">
        <v>0</v>
      </c>
      <c r="I35" s="37">
        <f t="shared" si="3"/>
        <v>0</v>
      </c>
      <c r="J35" s="81">
        <v>0</v>
      </c>
    </row>
    <row r="36" spans="1:10" ht="12.75" customHeight="1">
      <c r="A36" s="30">
        <v>28</v>
      </c>
      <c r="B36" s="2">
        <v>111</v>
      </c>
      <c r="C36" s="3" t="s">
        <v>67</v>
      </c>
      <c r="D36" s="3"/>
      <c r="E36" s="6" t="s">
        <v>13</v>
      </c>
      <c r="F36" s="37">
        <f t="shared" si="3"/>
        <v>120</v>
      </c>
      <c r="G36" s="37">
        <f t="shared" si="3"/>
        <v>250</v>
      </c>
      <c r="H36" s="37">
        <v>0</v>
      </c>
      <c r="I36" s="37">
        <f t="shared" si="3"/>
        <v>0</v>
      </c>
      <c r="J36" s="81">
        <v>0</v>
      </c>
    </row>
    <row r="37" spans="1:10" ht="12.75" customHeight="1">
      <c r="A37" s="30">
        <v>29</v>
      </c>
      <c r="B37" s="4">
        <v>111</v>
      </c>
      <c r="C37" s="5" t="s">
        <v>67</v>
      </c>
      <c r="D37" s="5" t="s">
        <v>133</v>
      </c>
      <c r="E37" s="8" t="s">
        <v>134</v>
      </c>
      <c r="F37" s="38">
        <v>120</v>
      </c>
      <c r="G37" s="38">
        <v>250</v>
      </c>
      <c r="H37" s="38">
        <v>0</v>
      </c>
      <c r="I37" s="79">
        <v>0</v>
      </c>
      <c r="J37" s="75">
        <v>0</v>
      </c>
    </row>
    <row r="38" spans="1:10" ht="12.75" customHeight="1">
      <c r="A38" s="30">
        <v>30</v>
      </c>
      <c r="B38" s="2">
        <v>113</v>
      </c>
      <c r="C38" s="3"/>
      <c r="D38" s="3"/>
      <c r="E38" s="6" t="s">
        <v>53</v>
      </c>
      <c r="F38" s="37">
        <f>F39+F42+F44+F51+F53+F59+F61+F56</f>
        <v>24097.409</v>
      </c>
      <c r="G38" s="37">
        <f>G39+G42+G44+G51+G53+G59+G61+G56</f>
        <v>24097.409</v>
      </c>
      <c r="H38" s="37">
        <f>H39+H42+H44+H51+H53+H59+H61+H56</f>
        <v>24097.409</v>
      </c>
      <c r="I38" s="37">
        <f>I39+I42+I44+I51+I53+I59+I61+I56</f>
        <v>19072.661</v>
      </c>
      <c r="J38" s="81">
        <f t="shared" si="1"/>
        <v>79.1481814497152</v>
      </c>
    </row>
    <row r="39" spans="1:10" ht="57" customHeight="1">
      <c r="A39" s="30">
        <v>31</v>
      </c>
      <c r="B39" s="2">
        <v>113</v>
      </c>
      <c r="C39" s="3" t="s">
        <v>198</v>
      </c>
      <c r="D39" s="3"/>
      <c r="E39" s="6" t="s">
        <v>199</v>
      </c>
      <c r="F39" s="37">
        <f>F40+F41</f>
        <v>805.6</v>
      </c>
      <c r="G39" s="37">
        <f>G40+G41</f>
        <v>805.6</v>
      </c>
      <c r="H39" s="37">
        <f>H40+H41</f>
        <v>805.6</v>
      </c>
      <c r="I39" s="37">
        <f>I40+I41</f>
        <v>705.732</v>
      </c>
      <c r="J39" s="81">
        <f t="shared" si="1"/>
        <v>87.60327706057596</v>
      </c>
    </row>
    <row r="40" spans="1:10" s="24" customFormat="1" ht="18.75" customHeight="1">
      <c r="A40" s="30">
        <v>32</v>
      </c>
      <c r="B40" s="4">
        <v>113</v>
      </c>
      <c r="C40" s="5" t="s">
        <v>198</v>
      </c>
      <c r="D40" s="5" t="s">
        <v>135</v>
      </c>
      <c r="E40" s="8" t="s">
        <v>136</v>
      </c>
      <c r="F40" s="40">
        <f>50+60.6+95</f>
        <v>205.6</v>
      </c>
      <c r="G40" s="40">
        <f>50+60.6+95</f>
        <v>205.6</v>
      </c>
      <c r="H40" s="40">
        <f>50+60.6+95</f>
        <v>205.6</v>
      </c>
      <c r="I40" s="79">
        <v>105.732</v>
      </c>
      <c r="J40" s="75">
        <f t="shared" si="1"/>
        <v>51.42607003891051</v>
      </c>
    </row>
    <row r="41" spans="1:10" s="24" customFormat="1" ht="45" customHeight="1">
      <c r="A41" s="30">
        <v>33</v>
      </c>
      <c r="B41" s="4">
        <v>113</v>
      </c>
      <c r="C41" s="5" t="s">
        <v>198</v>
      </c>
      <c r="D41" s="5" t="s">
        <v>262</v>
      </c>
      <c r="E41" s="8" t="s">
        <v>263</v>
      </c>
      <c r="F41" s="40">
        <f>100+500</f>
        <v>600</v>
      </c>
      <c r="G41" s="40">
        <f>100+500</f>
        <v>600</v>
      </c>
      <c r="H41" s="40">
        <f>100+500</f>
        <v>600</v>
      </c>
      <c r="I41" s="79">
        <v>600</v>
      </c>
      <c r="J41" s="75">
        <f t="shared" si="1"/>
        <v>100</v>
      </c>
    </row>
    <row r="42" spans="1:10" ht="13.5" customHeight="1">
      <c r="A42" s="30">
        <v>34</v>
      </c>
      <c r="B42" s="2">
        <v>113</v>
      </c>
      <c r="C42" s="3" t="s">
        <v>186</v>
      </c>
      <c r="D42" s="3"/>
      <c r="E42" s="6" t="s">
        <v>187</v>
      </c>
      <c r="F42" s="37">
        <f>F43</f>
        <v>4492.258</v>
      </c>
      <c r="G42" s="37">
        <f>G43</f>
        <v>4492.258</v>
      </c>
      <c r="H42" s="37">
        <f>H43</f>
        <v>4492.258</v>
      </c>
      <c r="I42" s="37">
        <f>I43</f>
        <v>4492.258</v>
      </c>
      <c r="J42" s="81">
        <f t="shared" si="1"/>
        <v>100</v>
      </c>
    </row>
    <row r="43" spans="1:10" ht="12.75" customHeight="1">
      <c r="A43" s="30">
        <v>35</v>
      </c>
      <c r="B43" s="2">
        <v>113</v>
      </c>
      <c r="C43" s="5" t="s">
        <v>186</v>
      </c>
      <c r="D43" s="5" t="s">
        <v>135</v>
      </c>
      <c r="E43" s="8" t="s">
        <v>136</v>
      </c>
      <c r="F43" s="40">
        <v>4492.258</v>
      </c>
      <c r="G43" s="40">
        <v>4492.258</v>
      </c>
      <c r="H43" s="40">
        <v>4492.258</v>
      </c>
      <c r="I43" s="79">
        <v>4492.258</v>
      </c>
      <c r="J43" s="75">
        <f t="shared" si="1"/>
        <v>100</v>
      </c>
    </row>
    <row r="44" spans="1:10" ht="12.75" customHeight="1">
      <c r="A44" s="30">
        <v>36</v>
      </c>
      <c r="B44" s="2">
        <v>113</v>
      </c>
      <c r="C44" s="3" t="s">
        <v>94</v>
      </c>
      <c r="D44" s="3"/>
      <c r="E44" s="6" t="s">
        <v>226</v>
      </c>
      <c r="F44" s="37">
        <f>F45</f>
        <v>13566.051000000001</v>
      </c>
      <c r="G44" s="37">
        <f>G45</f>
        <v>13566.051000000001</v>
      </c>
      <c r="H44" s="37">
        <f>H45</f>
        <v>13566.051000000001</v>
      </c>
      <c r="I44" s="37">
        <f>I45</f>
        <v>13242.845000000001</v>
      </c>
      <c r="J44" s="81">
        <f t="shared" si="1"/>
        <v>97.61753807353371</v>
      </c>
    </row>
    <row r="45" spans="1:10" ht="12.75" customHeight="1">
      <c r="A45" s="30">
        <v>37</v>
      </c>
      <c r="B45" s="2">
        <v>113</v>
      </c>
      <c r="C45" s="3" t="s">
        <v>95</v>
      </c>
      <c r="D45" s="3"/>
      <c r="E45" s="6" t="s">
        <v>18</v>
      </c>
      <c r="F45" s="37">
        <f>F49+F47+F50+F46+F48</f>
        <v>13566.051000000001</v>
      </c>
      <c r="G45" s="37">
        <f>G49+G47+G50+G46+G48</f>
        <v>13566.051000000001</v>
      </c>
      <c r="H45" s="37">
        <f>H49+H47+H50+H46+H48</f>
        <v>13566.051000000001</v>
      </c>
      <c r="I45" s="37">
        <f>I49+I47+I50+I46+I48</f>
        <v>13242.845000000001</v>
      </c>
      <c r="J45" s="81">
        <f t="shared" si="1"/>
        <v>97.61753807353371</v>
      </c>
    </row>
    <row r="46" spans="1:10" s="24" customFormat="1" ht="12.75" customHeight="1">
      <c r="A46" s="30">
        <v>38</v>
      </c>
      <c r="B46" s="66">
        <v>113</v>
      </c>
      <c r="C46" s="55" t="s">
        <v>95</v>
      </c>
      <c r="D46" s="55" t="s">
        <v>121</v>
      </c>
      <c r="E46" s="67" t="s">
        <v>124</v>
      </c>
      <c r="F46" s="49">
        <v>4052.643</v>
      </c>
      <c r="G46" s="49">
        <v>4052.643</v>
      </c>
      <c r="H46" s="49">
        <v>4052.643</v>
      </c>
      <c r="I46" s="79">
        <v>4051.363</v>
      </c>
      <c r="J46" s="75">
        <f t="shared" si="1"/>
        <v>99.96841567342597</v>
      </c>
    </row>
    <row r="47" spans="1:10" ht="12.75" customHeight="1">
      <c r="A47" s="30">
        <v>39</v>
      </c>
      <c r="B47" s="66">
        <v>113</v>
      </c>
      <c r="C47" s="55" t="s">
        <v>95</v>
      </c>
      <c r="D47" s="55" t="s">
        <v>131</v>
      </c>
      <c r="E47" s="67" t="s">
        <v>132</v>
      </c>
      <c r="F47" s="49">
        <v>1678.996</v>
      </c>
      <c r="G47" s="49">
        <v>1678.996</v>
      </c>
      <c r="H47" s="49">
        <v>1678.996</v>
      </c>
      <c r="I47" s="79">
        <v>1669.479</v>
      </c>
      <c r="J47" s="75">
        <f t="shared" si="1"/>
        <v>99.43317315824457</v>
      </c>
    </row>
    <row r="48" spans="1:10" ht="26.25" customHeight="1">
      <c r="A48" s="30">
        <v>40</v>
      </c>
      <c r="B48" s="66">
        <v>113</v>
      </c>
      <c r="C48" s="55" t="s">
        <v>95</v>
      </c>
      <c r="D48" s="55" t="s">
        <v>144</v>
      </c>
      <c r="E48" s="67" t="s">
        <v>145</v>
      </c>
      <c r="F48" s="49">
        <v>1568.528</v>
      </c>
      <c r="G48" s="49">
        <v>1568.528</v>
      </c>
      <c r="H48" s="49">
        <v>1568.528</v>
      </c>
      <c r="I48" s="79">
        <v>1565.601</v>
      </c>
      <c r="J48" s="75">
        <f t="shared" si="1"/>
        <v>99.81339191904767</v>
      </c>
    </row>
    <row r="49" spans="1:10" ht="12.75" customHeight="1">
      <c r="A49" s="30">
        <v>41</v>
      </c>
      <c r="B49" s="66">
        <v>113</v>
      </c>
      <c r="C49" s="55" t="s">
        <v>95</v>
      </c>
      <c r="D49" s="55" t="s">
        <v>135</v>
      </c>
      <c r="E49" s="67" t="s">
        <v>136</v>
      </c>
      <c r="F49" s="48">
        <v>5765.753</v>
      </c>
      <c r="G49" s="48">
        <v>5765.753</v>
      </c>
      <c r="H49" s="48">
        <v>5765.753</v>
      </c>
      <c r="I49" s="79">
        <v>5456.271</v>
      </c>
      <c r="J49" s="75">
        <f t="shared" si="1"/>
        <v>94.63240967831955</v>
      </c>
    </row>
    <row r="50" spans="1:10" ht="12.75" customHeight="1">
      <c r="A50" s="30">
        <v>42</v>
      </c>
      <c r="B50" s="66">
        <v>113</v>
      </c>
      <c r="C50" s="55" t="s">
        <v>95</v>
      </c>
      <c r="D50" s="55" t="s">
        <v>137</v>
      </c>
      <c r="E50" s="68" t="s">
        <v>138</v>
      </c>
      <c r="F50" s="48">
        <v>500.131</v>
      </c>
      <c r="G50" s="48">
        <v>500.131</v>
      </c>
      <c r="H50" s="48">
        <v>500.131</v>
      </c>
      <c r="I50" s="79">
        <v>500.131</v>
      </c>
      <c r="J50" s="75">
        <f t="shared" si="1"/>
        <v>100</v>
      </c>
    </row>
    <row r="51" spans="1:10" s="25" customFormat="1" ht="32.25" customHeight="1">
      <c r="A51" s="30">
        <v>43</v>
      </c>
      <c r="B51" s="2">
        <v>113</v>
      </c>
      <c r="C51" s="3" t="s">
        <v>227</v>
      </c>
      <c r="D51" s="3"/>
      <c r="E51" s="6" t="s">
        <v>200</v>
      </c>
      <c r="F51" s="37">
        <f>F52</f>
        <v>40</v>
      </c>
      <c r="G51" s="37">
        <f>G52</f>
        <v>40</v>
      </c>
      <c r="H51" s="37">
        <f>H52</f>
        <v>40</v>
      </c>
      <c r="I51" s="37">
        <f>I52</f>
        <v>40</v>
      </c>
      <c r="J51" s="81">
        <f t="shared" si="1"/>
        <v>100</v>
      </c>
    </row>
    <row r="52" spans="1:10" ht="12.75" customHeight="1">
      <c r="A52" s="30">
        <v>44</v>
      </c>
      <c r="B52" s="4">
        <v>113</v>
      </c>
      <c r="C52" s="5" t="s">
        <v>227</v>
      </c>
      <c r="D52" s="5" t="s">
        <v>135</v>
      </c>
      <c r="E52" s="8" t="s">
        <v>136</v>
      </c>
      <c r="F52" s="38">
        <v>40</v>
      </c>
      <c r="G52" s="38">
        <v>40</v>
      </c>
      <c r="H52" s="38">
        <v>40</v>
      </c>
      <c r="I52" s="79">
        <v>40</v>
      </c>
      <c r="J52" s="75">
        <f t="shared" si="1"/>
        <v>100</v>
      </c>
    </row>
    <row r="53" spans="1:10" ht="12.75" customHeight="1">
      <c r="A53" s="30">
        <v>45</v>
      </c>
      <c r="B53" s="2">
        <v>113</v>
      </c>
      <c r="C53" s="3" t="s">
        <v>76</v>
      </c>
      <c r="D53" s="3"/>
      <c r="E53" s="6" t="s">
        <v>89</v>
      </c>
      <c r="F53" s="39">
        <f aca="true" t="shared" si="4" ref="F53:I54">F54</f>
        <v>110</v>
      </c>
      <c r="G53" s="39">
        <f t="shared" si="4"/>
        <v>110</v>
      </c>
      <c r="H53" s="39">
        <f t="shared" si="4"/>
        <v>110</v>
      </c>
      <c r="I53" s="37">
        <f t="shared" si="4"/>
        <v>101.894</v>
      </c>
      <c r="J53" s="81">
        <f t="shared" si="1"/>
        <v>92.6309090909091</v>
      </c>
    </row>
    <row r="54" spans="1:10" ht="12.75" customHeight="1">
      <c r="A54" s="30">
        <v>46</v>
      </c>
      <c r="B54" s="2">
        <v>113</v>
      </c>
      <c r="C54" s="32" t="s">
        <v>130</v>
      </c>
      <c r="D54" s="3"/>
      <c r="E54" s="6" t="s">
        <v>184</v>
      </c>
      <c r="F54" s="39">
        <f t="shared" si="4"/>
        <v>110</v>
      </c>
      <c r="G54" s="39">
        <f t="shared" si="4"/>
        <v>110</v>
      </c>
      <c r="H54" s="39">
        <f t="shared" si="4"/>
        <v>110</v>
      </c>
      <c r="I54" s="37">
        <f t="shared" si="4"/>
        <v>101.894</v>
      </c>
      <c r="J54" s="81">
        <f t="shared" si="1"/>
        <v>92.6309090909091</v>
      </c>
    </row>
    <row r="55" spans="1:10" ht="12.75" customHeight="1">
      <c r="A55" s="30">
        <v>47</v>
      </c>
      <c r="B55" s="4">
        <v>113</v>
      </c>
      <c r="C55" s="41" t="s">
        <v>130</v>
      </c>
      <c r="D55" s="5" t="s">
        <v>135</v>
      </c>
      <c r="E55" s="8" t="s">
        <v>136</v>
      </c>
      <c r="F55" s="38">
        <f>90+20</f>
        <v>110</v>
      </c>
      <c r="G55" s="38">
        <f>90+20</f>
        <v>110</v>
      </c>
      <c r="H55" s="38">
        <f>90+20</f>
        <v>110</v>
      </c>
      <c r="I55" s="79">
        <v>101.894</v>
      </c>
      <c r="J55" s="75">
        <f t="shared" si="1"/>
        <v>92.6309090909091</v>
      </c>
    </row>
    <row r="56" spans="1:10" ht="12.75" customHeight="1">
      <c r="A56" s="30">
        <v>48</v>
      </c>
      <c r="B56" s="2">
        <v>113</v>
      </c>
      <c r="C56" s="3" t="s">
        <v>76</v>
      </c>
      <c r="D56" s="3"/>
      <c r="E56" s="6" t="s">
        <v>89</v>
      </c>
      <c r="F56" s="37">
        <f aca="true" t="shared" si="5" ref="F56:I57">F57</f>
        <v>5000</v>
      </c>
      <c r="G56" s="37">
        <f t="shared" si="5"/>
        <v>5000</v>
      </c>
      <c r="H56" s="37">
        <f t="shared" si="5"/>
        <v>5000</v>
      </c>
      <c r="I56" s="37">
        <f t="shared" si="5"/>
        <v>436</v>
      </c>
      <c r="J56" s="81">
        <f t="shared" si="1"/>
        <v>8.72</v>
      </c>
    </row>
    <row r="57" spans="1:10" ht="12.75" customHeight="1">
      <c r="A57" s="30">
        <v>49</v>
      </c>
      <c r="B57" s="2">
        <v>113</v>
      </c>
      <c r="C57" s="32" t="s">
        <v>201</v>
      </c>
      <c r="D57" s="3"/>
      <c r="E57" s="6" t="s">
        <v>219</v>
      </c>
      <c r="F57" s="37">
        <f t="shared" si="5"/>
        <v>5000</v>
      </c>
      <c r="G57" s="37">
        <f t="shared" si="5"/>
        <v>5000</v>
      </c>
      <c r="H57" s="37">
        <f t="shared" si="5"/>
        <v>5000</v>
      </c>
      <c r="I57" s="37">
        <f t="shared" si="5"/>
        <v>436</v>
      </c>
      <c r="J57" s="81">
        <f t="shared" si="1"/>
        <v>8.72</v>
      </c>
    </row>
    <row r="58" spans="1:10" ht="27.75" customHeight="1">
      <c r="A58" s="30">
        <v>50</v>
      </c>
      <c r="B58" s="4">
        <v>113</v>
      </c>
      <c r="C58" s="41" t="s">
        <v>201</v>
      </c>
      <c r="D58" s="5" t="s">
        <v>147</v>
      </c>
      <c r="E58" s="8" t="s">
        <v>215</v>
      </c>
      <c r="F58" s="38">
        <v>5000</v>
      </c>
      <c r="G58" s="38">
        <v>5000</v>
      </c>
      <c r="H58" s="38">
        <v>5000</v>
      </c>
      <c r="I58" s="79">
        <v>436</v>
      </c>
      <c r="J58" s="75">
        <f t="shared" si="1"/>
        <v>8.72</v>
      </c>
    </row>
    <row r="59" spans="1:10" s="25" customFormat="1" ht="51">
      <c r="A59" s="30">
        <v>51</v>
      </c>
      <c r="B59" s="2">
        <v>113</v>
      </c>
      <c r="C59" s="51" t="s">
        <v>156</v>
      </c>
      <c r="D59" s="3"/>
      <c r="E59" s="6" t="s">
        <v>114</v>
      </c>
      <c r="F59" s="46">
        <f>F60</f>
        <v>0.1</v>
      </c>
      <c r="G59" s="46">
        <f>G60</f>
        <v>0.1</v>
      </c>
      <c r="H59" s="46">
        <f>H60</f>
        <v>0.1</v>
      </c>
      <c r="I59" s="46">
        <f>I60</f>
        <v>0</v>
      </c>
      <c r="J59" s="81">
        <f t="shared" si="1"/>
        <v>0</v>
      </c>
    </row>
    <row r="60" spans="1:10" ht="12.75" customHeight="1">
      <c r="A60" s="30">
        <v>52</v>
      </c>
      <c r="B60" s="4">
        <v>113</v>
      </c>
      <c r="C60" s="5" t="s">
        <v>156</v>
      </c>
      <c r="D60" s="5" t="s">
        <v>135</v>
      </c>
      <c r="E60" s="8" t="s">
        <v>136</v>
      </c>
      <c r="F60" s="40">
        <v>0.1</v>
      </c>
      <c r="G60" s="40">
        <v>0.1</v>
      </c>
      <c r="H60" s="40">
        <v>0.1</v>
      </c>
      <c r="I60" s="79">
        <v>0</v>
      </c>
      <c r="J60" s="75">
        <f t="shared" si="1"/>
        <v>0</v>
      </c>
    </row>
    <row r="61" spans="1:10" s="25" customFormat="1" ht="25.5">
      <c r="A61" s="30">
        <v>53</v>
      </c>
      <c r="B61" s="2">
        <v>113</v>
      </c>
      <c r="C61" s="51" t="s">
        <v>157</v>
      </c>
      <c r="D61" s="3"/>
      <c r="E61" s="6" t="s">
        <v>115</v>
      </c>
      <c r="F61" s="46">
        <f>F63+F62</f>
        <v>83.4</v>
      </c>
      <c r="G61" s="46">
        <f>G63+G62</f>
        <v>83.4</v>
      </c>
      <c r="H61" s="46">
        <f>H63+H62</f>
        <v>83.4</v>
      </c>
      <c r="I61" s="46">
        <f>I63+I62</f>
        <v>53.932</v>
      </c>
      <c r="J61" s="81">
        <f t="shared" si="1"/>
        <v>64.66666666666666</v>
      </c>
    </row>
    <row r="62" spans="1:10" s="24" customFormat="1" ht="12.75">
      <c r="A62" s="30">
        <v>54</v>
      </c>
      <c r="B62" s="4">
        <v>113</v>
      </c>
      <c r="C62" s="55" t="s">
        <v>157</v>
      </c>
      <c r="D62" s="5" t="s">
        <v>131</v>
      </c>
      <c r="E62" s="8" t="s">
        <v>132</v>
      </c>
      <c r="F62" s="49">
        <v>43.6</v>
      </c>
      <c r="G62" s="49">
        <v>43.6</v>
      </c>
      <c r="H62" s="49">
        <v>43.6</v>
      </c>
      <c r="I62" s="79">
        <v>26.02</v>
      </c>
      <c r="J62" s="75">
        <f t="shared" si="1"/>
        <v>59.678899082568805</v>
      </c>
    </row>
    <row r="63" spans="1:10" ht="12.75" customHeight="1">
      <c r="A63" s="30">
        <v>55</v>
      </c>
      <c r="B63" s="4">
        <v>113</v>
      </c>
      <c r="C63" s="5" t="s">
        <v>157</v>
      </c>
      <c r="D63" s="5" t="s">
        <v>122</v>
      </c>
      <c r="E63" s="8" t="s">
        <v>123</v>
      </c>
      <c r="F63" s="40">
        <v>39.8</v>
      </c>
      <c r="G63" s="40">
        <v>39.8</v>
      </c>
      <c r="H63" s="40">
        <v>39.8</v>
      </c>
      <c r="I63" s="79">
        <v>27.912</v>
      </c>
      <c r="J63" s="75">
        <f t="shared" si="1"/>
        <v>70.13065326633166</v>
      </c>
    </row>
    <row r="64" spans="1:10" ht="15.75" customHeight="1">
      <c r="A64" s="30">
        <v>56</v>
      </c>
      <c r="B64" s="2">
        <v>200</v>
      </c>
      <c r="C64" s="3"/>
      <c r="D64" s="3"/>
      <c r="E64" s="34" t="s">
        <v>14</v>
      </c>
      <c r="F64" s="37">
        <f aca="true" t="shared" si="6" ref="F64:I66">F65</f>
        <v>286.398</v>
      </c>
      <c r="G64" s="37">
        <f t="shared" si="6"/>
        <v>286.398</v>
      </c>
      <c r="H64" s="37">
        <f t="shared" si="6"/>
        <v>286.398</v>
      </c>
      <c r="I64" s="37">
        <f t="shared" si="6"/>
        <v>286.398</v>
      </c>
      <c r="J64" s="81">
        <f t="shared" si="1"/>
        <v>100</v>
      </c>
    </row>
    <row r="65" spans="1:10" ht="12.75" customHeight="1">
      <c r="A65" s="30">
        <v>57</v>
      </c>
      <c r="B65" s="2">
        <v>203</v>
      </c>
      <c r="C65" s="3"/>
      <c r="D65" s="3"/>
      <c r="E65" s="6" t="s">
        <v>15</v>
      </c>
      <c r="F65" s="37">
        <f t="shared" si="6"/>
        <v>286.398</v>
      </c>
      <c r="G65" s="37">
        <f t="shared" si="6"/>
        <v>286.398</v>
      </c>
      <c r="H65" s="37">
        <f t="shared" si="6"/>
        <v>286.398</v>
      </c>
      <c r="I65" s="37">
        <f t="shared" si="6"/>
        <v>286.398</v>
      </c>
      <c r="J65" s="81">
        <f t="shared" si="1"/>
        <v>100</v>
      </c>
    </row>
    <row r="66" spans="1:10" ht="12.75" customHeight="1">
      <c r="A66" s="30">
        <v>58</v>
      </c>
      <c r="B66" s="2">
        <v>203</v>
      </c>
      <c r="C66" s="3" t="s">
        <v>68</v>
      </c>
      <c r="D66" s="3"/>
      <c r="E66" s="6" t="s">
        <v>6</v>
      </c>
      <c r="F66" s="37">
        <f t="shared" si="6"/>
        <v>286.398</v>
      </c>
      <c r="G66" s="37">
        <f t="shared" si="6"/>
        <v>286.398</v>
      </c>
      <c r="H66" s="37">
        <f t="shared" si="6"/>
        <v>286.398</v>
      </c>
      <c r="I66" s="37">
        <f t="shared" si="6"/>
        <v>286.398</v>
      </c>
      <c r="J66" s="81">
        <f t="shared" si="1"/>
        <v>100</v>
      </c>
    </row>
    <row r="67" spans="1:10" ht="25.5" customHeight="1">
      <c r="A67" s="30">
        <v>59</v>
      </c>
      <c r="B67" s="2">
        <v>203</v>
      </c>
      <c r="C67" s="3" t="s">
        <v>69</v>
      </c>
      <c r="D67" s="3"/>
      <c r="E67" s="6" t="s">
        <v>117</v>
      </c>
      <c r="F67" s="46">
        <f>F68+F70+F69</f>
        <v>286.398</v>
      </c>
      <c r="G67" s="46">
        <f>G68+G70+G69</f>
        <v>286.398</v>
      </c>
      <c r="H67" s="46">
        <f>H68+H70+H69</f>
        <v>286.398</v>
      </c>
      <c r="I67" s="46">
        <f>I68+I70+I69</f>
        <v>286.398</v>
      </c>
      <c r="J67" s="81">
        <f t="shared" si="1"/>
        <v>100</v>
      </c>
    </row>
    <row r="68" spans="1:10" ht="12.75" customHeight="1">
      <c r="A68" s="30">
        <v>60</v>
      </c>
      <c r="B68" s="4">
        <v>203</v>
      </c>
      <c r="C68" s="5" t="s">
        <v>69</v>
      </c>
      <c r="D68" s="5" t="s">
        <v>131</v>
      </c>
      <c r="E68" s="8" t="s">
        <v>132</v>
      </c>
      <c r="F68" s="48">
        <v>236.162</v>
      </c>
      <c r="G68" s="48">
        <v>236.162</v>
      </c>
      <c r="H68" s="48">
        <v>236.162</v>
      </c>
      <c r="I68" s="79">
        <v>236.162</v>
      </c>
      <c r="J68" s="75">
        <f t="shared" si="1"/>
        <v>100</v>
      </c>
    </row>
    <row r="69" spans="1:10" ht="24.75" customHeight="1">
      <c r="A69" s="30">
        <v>61</v>
      </c>
      <c r="B69" s="4">
        <v>203</v>
      </c>
      <c r="C69" s="5" t="s">
        <v>69</v>
      </c>
      <c r="D69" s="5" t="s">
        <v>144</v>
      </c>
      <c r="E69" s="8" t="s">
        <v>145</v>
      </c>
      <c r="F69" s="48">
        <v>5.56</v>
      </c>
      <c r="G69" s="48">
        <v>5.56</v>
      </c>
      <c r="H69" s="48">
        <v>5.56</v>
      </c>
      <c r="I69" s="79">
        <v>5.56</v>
      </c>
      <c r="J69" s="75">
        <f t="shared" si="1"/>
        <v>100</v>
      </c>
    </row>
    <row r="70" spans="1:10" ht="12.75" customHeight="1">
      <c r="A70" s="30">
        <v>62</v>
      </c>
      <c r="B70" s="4">
        <v>203</v>
      </c>
      <c r="C70" s="5" t="s">
        <v>69</v>
      </c>
      <c r="D70" s="5" t="s">
        <v>135</v>
      </c>
      <c r="E70" s="8" t="s">
        <v>136</v>
      </c>
      <c r="F70" s="38">
        <v>44.676</v>
      </c>
      <c r="G70" s="38">
        <v>44.676</v>
      </c>
      <c r="H70" s="38">
        <v>44.676</v>
      </c>
      <c r="I70" s="79">
        <v>44.676</v>
      </c>
      <c r="J70" s="75">
        <f t="shared" si="1"/>
        <v>100</v>
      </c>
    </row>
    <row r="71" spans="1:10" ht="31.5" customHeight="1">
      <c r="A71" s="30">
        <v>63</v>
      </c>
      <c r="B71" s="2">
        <v>300</v>
      </c>
      <c r="C71" s="3"/>
      <c r="D71" s="3"/>
      <c r="E71" s="34" t="s">
        <v>16</v>
      </c>
      <c r="F71" s="37">
        <f>F72+F93+F83</f>
        <v>1510.055</v>
      </c>
      <c r="G71" s="37">
        <f>G72+G93+G83</f>
        <v>1510.055</v>
      </c>
      <c r="H71" s="37">
        <f>H72+H93+H83</f>
        <v>1630.055</v>
      </c>
      <c r="I71" s="37">
        <f>I72+I93+I83</f>
        <v>1440.2039999999997</v>
      </c>
      <c r="J71" s="81">
        <f t="shared" si="1"/>
        <v>88.35309238031843</v>
      </c>
    </row>
    <row r="72" spans="1:10" ht="38.25" customHeight="1">
      <c r="A72" s="30">
        <v>64</v>
      </c>
      <c r="B72" s="2">
        <v>309</v>
      </c>
      <c r="C72" s="3"/>
      <c r="D72" s="3"/>
      <c r="E72" s="6" t="s">
        <v>85</v>
      </c>
      <c r="F72" s="37">
        <f>F73+F80</f>
        <v>1196.121</v>
      </c>
      <c r="G72" s="37">
        <f>G73+G80</f>
        <v>1196.121</v>
      </c>
      <c r="H72" s="37">
        <f>H73+H80</f>
        <v>1196.121</v>
      </c>
      <c r="I72" s="37">
        <f>I73+I80</f>
        <v>1132.8129999999999</v>
      </c>
      <c r="J72" s="81">
        <f t="shared" si="1"/>
        <v>94.70722443632373</v>
      </c>
    </row>
    <row r="73" spans="1:10" ht="25.5" customHeight="1">
      <c r="A73" s="30">
        <v>65</v>
      </c>
      <c r="B73" s="2">
        <v>309</v>
      </c>
      <c r="C73" s="3">
        <v>2180000</v>
      </c>
      <c r="D73" s="3"/>
      <c r="E73" s="6" t="s">
        <v>17</v>
      </c>
      <c r="F73" s="37">
        <f>F74+F76</f>
        <v>1176.621</v>
      </c>
      <c r="G73" s="37">
        <f>G74+G76</f>
        <v>1176.621</v>
      </c>
      <c r="H73" s="37">
        <f>H74+H76</f>
        <v>1176.621</v>
      </c>
      <c r="I73" s="37">
        <f>I74+I76</f>
        <v>1128.782</v>
      </c>
      <c r="J73" s="81">
        <f t="shared" si="1"/>
        <v>95.93420481191478</v>
      </c>
    </row>
    <row r="74" spans="1:10" ht="38.25" customHeight="1">
      <c r="A74" s="30">
        <v>66</v>
      </c>
      <c r="B74" s="2">
        <v>309</v>
      </c>
      <c r="C74" s="3">
        <v>2180100</v>
      </c>
      <c r="D74" s="3"/>
      <c r="E74" s="6" t="s">
        <v>80</v>
      </c>
      <c r="F74" s="37">
        <f>F75</f>
        <v>99.42099999999999</v>
      </c>
      <c r="G74" s="37">
        <f>G75</f>
        <v>99.42099999999999</v>
      </c>
      <c r="H74" s="37">
        <f>H75</f>
        <v>99.42099999999999</v>
      </c>
      <c r="I74" s="37">
        <f>I75</f>
        <v>99.42</v>
      </c>
      <c r="J74" s="81">
        <f aca="true" t="shared" si="7" ref="J74:J137">I74/H74*100</f>
        <v>99.99899417628068</v>
      </c>
    </row>
    <row r="75" spans="1:10" ht="12.75" customHeight="1">
      <c r="A75" s="30">
        <v>67</v>
      </c>
      <c r="B75" s="4">
        <v>309</v>
      </c>
      <c r="C75" s="5">
        <v>2180100</v>
      </c>
      <c r="D75" s="5" t="s">
        <v>135</v>
      </c>
      <c r="E75" s="8" t="s">
        <v>136</v>
      </c>
      <c r="F75" s="38">
        <f>250-150.579</f>
        <v>99.42099999999999</v>
      </c>
      <c r="G75" s="38">
        <f>250-150.579</f>
        <v>99.42099999999999</v>
      </c>
      <c r="H75" s="38">
        <f>250-150.579</f>
        <v>99.42099999999999</v>
      </c>
      <c r="I75" s="79">
        <v>99.42</v>
      </c>
      <c r="J75" s="75">
        <f t="shared" si="7"/>
        <v>99.99899417628068</v>
      </c>
    </row>
    <row r="76" spans="1:10" s="25" customFormat="1" ht="28.5" customHeight="1">
      <c r="A76" s="30">
        <v>68</v>
      </c>
      <c r="B76" s="2">
        <v>309</v>
      </c>
      <c r="C76" s="3" t="s">
        <v>188</v>
      </c>
      <c r="D76" s="3"/>
      <c r="E76" s="6" t="s">
        <v>189</v>
      </c>
      <c r="F76" s="37">
        <f>F77+F79+F78</f>
        <v>1077.2</v>
      </c>
      <c r="G76" s="37">
        <f>G77+G79+G78</f>
        <v>1077.2</v>
      </c>
      <c r="H76" s="37">
        <f>H77+H79+H78</f>
        <v>1077.2</v>
      </c>
      <c r="I76" s="37">
        <f>I77+I79+I78</f>
        <v>1029.3619999999999</v>
      </c>
      <c r="J76" s="81">
        <f t="shared" si="7"/>
        <v>95.55904196063868</v>
      </c>
    </row>
    <row r="77" spans="1:10" ht="12.75" customHeight="1">
      <c r="A77" s="30">
        <v>69</v>
      </c>
      <c r="B77" s="4">
        <v>309</v>
      </c>
      <c r="C77" s="5" t="s">
        <v>188</v>
      </c>
      <c r="D77" s="5" t="s">
        <v>131</v>
      </c>
      <c r="E77" s="8" t="s">
        <v>132</v>
      </c>
      <c r="F77" s="38">
        <f>826+138</f>
        <v>964</v>
      </c>
      <c r="G77" s="38">
        <f>826+138</f>
        <v>964</v>
      </c>
      <c r="H77" s="38">
        <f>826+138</f>
        <v>964</v>
      </c>
      <c r="I77" s="79">
        <v>957.121</v>
      </c>
      <c r="J77" s="75">
        <f t="shared" si="7"/>
        <v>99.28641078838174</v>
      </c>
    </row>
    <row r="78" spans="1:10" ht="25.5" customHeight="1">
      <c r="A78" s="30">
        <v>70</v>
      </c>
      <c r="B78" s="4">
        <v>309</v>
      </c>
      <c r="C78" s="5" t="s">
        <v>188</v>
      </c>
      <c r="D78" s="5" t="s">
        <v>144</v>
      </c>
      <c r="E78" s="8" t="s">
        <v>145</v>
      </c>
      <c r="F78" s="38">
        <f>50+30</f>
        <v>80</v>
      </c>
      <c r="G78" s="38">
        <f>50+30</f>
        <v>80</v>
      </c>
      <c r="H78" s="38">
        <f>50+30</f>
        <v>80</v>
      </c>
      <c r="I78" s="79">
        <v>40.503</v>
      </c>
      <c r="J78" s="75">
        <f t="shared" si="7"/>
        <v>50.62875</v>
      </c>
    </row>
    <row r="79" spans="1:10" ht="12.75" customHeight="1">
      <c r="A79" s="30">
        <v>71</v>
      </c>
      <c r="B79" s="4">
        <v>309</v>
      </c>
      <c r="C79" s="5" t="s">
        <v>188</v>
      </c>
      <c r="D79" s="5" t="s">
        <v>135</v>
      </c>
      <c r="E79" s="8" t="s">
        <v>136</v>
      </c>
      <c r="F79" s="38">
        <f>251.2-50-168</f>
        <v>33.19999999999999</v>
      </c>
      <c r="G79" s="38">
        <f>251.2-50-168</f>
        <v>33.19999999999999</v>
      </c>
      <c r="H79" s="38">
        <f>251.2-50-168</f>
        <v>33.19999999999999</v>
      </c>
      <c r="I79" s="79">
        <v>31.738</v>
      </c>
      <c r="J79" s="75">
        <f t="shared" si="7"/>
        <v>95.5963855421687</v>
      </c>
    </row>
    <row r="80" spans="1:10" ht="12.75" customHeight="1">
      <c r="A80" s="30">
        <v>72</v>
      </c>
      <c r="B80" s="2">
        <v>309</v>
      </c>
      <c r="C80" s="3">
        <v>2190000</v>
      </c>
      <c r="D80" s="5"/>
      <c r="E80" s="6" t="s">
        <v>287</v>
      </c>
      <c r="F80" s="37">
        <f>F81</f>
        <v>19.5</v>
      </c>
      <c r="G80" s="37">
        <f aca="true" t="shared" si="8" ref="G80:I81">G81</f>
        <v>19.5</v>
      </c>
      <c r="H80" s="37">
        <f t="shared" si="8"/>
        <v>19.5</v>
      </c>
      <c r="I80" s="37">
        <f t="shared" si="8"/>
        <v>4.031</v>
      </c>
      <c r="J80" s="81">
        <f t="shared" si="7"/>
        <v>20.671794871794873</v>
      </c>
    </row>
    <row r="81" spans="1:10" ht="25.5" customHeight="1">
      <c r="A81" s="30">
        <v>73</v>
      </c>
      <c r="B81" s="2">
        <v>309</v>
      </c>
      <c r="C81" s="3">
        <v>2190100</v>
      </c>
      <c r="D81" s="5"/>
      <c r="E81" s="6" t="s">
        <v>288</v>
      </c>
      <c r="F81" s="37">
        <f>F82</f>
        <v>19.5</v>
      </c>
      <c r="G81" s="37">
        <f t="shared" si="8"/>
        <v>19.5</v>
      </c>
      <c r="H81" s="37">
        <f t="shared" si="8"/>
        <v>19.5</v>
      </c>
      <c r="I81" s="37">
        <f t="shared" si="8"/>
        <v>4.031</v>
      </c>
      <c r="J81" s="81">
        <f t="shared" si="7"/>
        <v>20.671794871794873</v>
      </c>
    </row>
    <row r="82" spans="1:10" ht="12.75" customHeight="1">
      <c r="A82" s="30">
        <v>74</v>
      </c>
      <c r="B82" s="4">
        <v>309</v>
      </c>
      <c r="C82" s="5">
        <v>2190100</v>
      </c>
      <c r="D82" s="5" t="s">
        <v>135</v>
      </c>
      <c r="E82" s="8" t="s">
        <v>136</v>
      </c>
      <c r="F82" s="38">
        <v>19.5</v>
      </c>
      <c r="G82" s="38">
        <v>19.5</v>
      </c>
      <c r="H82" s="38">
        <v>19.5</v>
      </c>
      <c r="I82" s="79">
        <v>4.031</v>
      </c>
      <c r="J82" s="75">
        <f t="shared" si="7"/>
        <v>20.671794871794873</v>
      </c>
    </row>
    <row r="83" spans="1:10" ht="12.75" customHeight="1">
      <c r="A83" s="30">
        <v>75</v>
      </c>
      <c r="B83" s="2">
        <v>310</v>
      </c>
      <c r="C83" s="3"/>
      <c r="D83" s="3"/>
      <c r="E83" s="6" t="s">
        <v>280</v>
      </c>
      <c r="F83" s="37">
        <f>F86+F91+F84</f>
        <v>246.93399999999997</v>
      </c>
      <c r="G83" s="37">
        <f>G86+G91+G84</f>
        <v>246.93399999999997</v>
      </c>
      <c r="H83" s="37">
        <f>H86+H91+H84</f>
        <v>366.93399999999997</v>
      </c>
      <c r="I83" s="37">
        <f>I86+I91+I84</f>
        <v>287.39099999999996</v>
      </c>
      <c r="J83" s="81">
        <f t="shared" si="7"/>
        <v>78.3222595889179</v>
      </c>
    </row>
    <row r="84" spans="1:10" ht="12.75" customHeight="1">
      <c r="A84" s="30">
        <v>76</v>
      </c>
      <c r="B84" s="2">
        <v>310</v>
      </c>
      <c r="C84" s="3" t="s">
        <v>67</v>
      </c>
      <c r="D84" s="3"/>
      <c r="E84" s="6" t="s">
        <v>13</v>
      </c>
      <c r="F84" s="37">
        <v>0</v>
      </c>
      <c r="G84" s="37">
        <v>0</v>
      </c>
      <c r="H84" s="37">
        <f>H85</f>
        <v>120</v>
      </c>
      <c r="I84" s="37">
        <f>I85</f>
        <v>98.841</v>
      </c>
      <c r="J84" s="81">
        <f t="shared" si="7"/>
        <v>82.36749999999999</v>
      </c>
    </row>
    <row r="85" spans="1:10" ht="12.75" customHeight="1">
      <c r="A85" s="30">
        <v>77</v>
      </c>
      <c r="B85" s="4">
        <v>310</v>
      </c>
      <c r="C85" s="5" t="s">
        <v>67</v>
      </c>
      <c r="D85" s="5" t="s">
        <v>298</v>
      </c>
      <c r="E85" s="8" t="s">
        <v>299</v>
      </c>
      <c r="F85" s="40">
        <v>0</v>
      </c>
      <c r="G85" s="40"/>
      <c r="H85" s="40">
        <v>120</v>
      </c>
      <c r="I85" s="79">
        <v>98.841</v>
      </c>
      <c r="J85" s="75">
        <f t="shared" si="7"/>
        <v>82.36749999999999</v>
      </c>
    </row>
    <row r="86" spans="1:10" ht="12.75" customHeight="1">
      <c r="A86" s="30">
        <v>78</v>
      </c>
      <c r="B86" s="2">
        <v>310</v>
      </c>
      <c r="C86" s="3">
        <v>2470000</v>
      </c>
      <c r="D86" s="3"/>
      <c r="E86" s="6" t="s">
        <v>281</v>
      </c>
      <c r="F86" s="37">
        <f>F87</f>
        <v>183.634</v>
      </c>
      <c r="G86" s="37">
        <f>G87</f>
        <v>183.634</v>
      </c>
      <c r="H86" s="37">
        <f>H87</f>
        <v>183.634</v>
      </c>
      <c r="I86" s="37">
        <f>I87</f>
        <v>182.534</v>
      </c>
      <c r="J86" s="81">
        <f t="shared" si="7"/>
        <v>99.40098238888223</v>
      </c>
    </row>
    <row r="87" spans="1:10" ht="12.75" customHeight="1">
      <c r="A87" s="30">
        <v>79</v>
      </c>
      <c r="B87" s="2">
        <v>310</v>
      </c>
      <c r="C87" s="3">
        <v>2479900</v>
      </c>
      <c r="D87" s="3"/>
      <c r="E87" s="6" t="s">
        <v>18</v>
      </c>
      <c r="F87" s="37">
        <f>F88+F90+F89</f>
        <v>183.634</v>
      </c>
      <c r="G87" s="37">
        <f>G88+G90+G89</f>
        <v>183.634</v>
      </c>
      <c r="H87" s="37">
        <f>H88+H90+H89</f>
        <v>183.634</v>
      </c>
      <c r="I87" s="37">
        <f>I88+I90+I89</f>
        <v>182.534</v>
      </c>
      <c r="J87" s="81">
        <f t="shared" si="7"/>
        <v>99.40098238888223</v>
      </c>
    </row>
    <row r="88" spans="1:10" ht="12.75" customHeight="1">
      <c r="A88" s="30">
        <v>80</v>
      </c>
      <c r="B88" s="4">
        <v>310</v>
      </c>
      <c r="C88" s="5">
        <v>2479900</v>
      </c>
      <c r="D88" s="5" t="s">
        <v>131</v>
      </c>
      <c r="E88" s="8" t="s">
        <v>132</v>
      </c>
      <c r="F88" s="38">
        <f>5.545</f>
        <v>5.545</v>
      </c>
      <c r="G88" s="38">
        <f>5.545</f>
        <v>5.545</v>
      </c>
      <c r="H88" s="38">
        <f>5.545</f>
        <v>5.545</v>
      </c>
      <c r="I88" s="79">
        <v>5.545</v>
      </c>
      <c r="J88" s="75">
        <f t="shared" si="7"/>
        <v>100</v>
      </c>
    </row>
    <row r="89" spans="1:10" ht="25.5" customHeight="1">
      <c r="A89" s="30">
        <v>81</v>
      </c>
      <c r="B89" s="4">
        <v>310</v>
      </c>
      <c r="C89" s="5">
        <v>2479900</v>
      </c>
      <c r="D89" s="5" t="s">
        <v>144</v>
      </c>
      <c r="E89" s="8" t="s">
        <v>145</v>
      </c>
      <c r="F89" s="38">
        <v>1.086</v>
      </c>
      <c r="G89" s="38">
        <v>1.086</v>
      </c>
      <c r="H89" s="38">
        <v>1.086</v>
      </c>
      <c r="I89" s="79">
        <v>1.086</v>
      </c>
      <c r="J89" s="75">
        <f t="shared" si="7"/>
        <v>100</v>
      </c>
    </row>
    <row r="90" spans="1:10" ht="12.75" customHeight="1">
      <c r="A90" s="30">
        <v>82</v>
      </c>
      <c r="B90" s="4">
        <v>310</v>
      </c>
      <c r="C90" s="5" t="s">
        <v>282</v>
      </c>
      <c r="D90" s="5" t="s">
        <v>135</v>
      </c>
      <c r="E90" s="8" t="s">
        <v>136</v>
      </c>
      <c r="F90" s="38">
        <v>177.003</v>
      </c>
      <c r="G90" s="38">
        <v>177.003</v>
      </c>
      <c r="H90" s="38">
        <v>177.003</v>
      </c>
      <c r="I90" s="79">
        <v>175.903</v>
      </c>
      <c r="J90" s="75">
        <f t="shared" si="7"/>
        <v>99.37854160663943</v>
      </c>
    </row>
    <row r="91" spans="1:10" ht="26.25" customHeight="1">
      <c r="A91" s="30">
        <v>83</v>
      </c>
      <c r="B91" s="2">
        <v>310</v>
      </c>
      <c r="C91" s="3" t="s">
        <v>252</v>
      </c>
      <c r="D91" s="3"/>
      <c r="E91" s="65" t="s">
        <v>261</v>
      </c>
      <c r="F91" s="37">
        <f>F92</f>
        <v>63.3</v>
      </c>
      <c r="G91" s="37">
        <f>G92</f>
        <v>63.3</v>
      </c>
      <c r="H91" s="37">
        <f>H92</f>
        <v>63.3</v>
      </c>
      <c r="I91" s="37">
        <f>I92</f>
        <v>6.016</v>
      </c>
      <c r="J91" s="81">
        <f t="shared" si="7"/>
        <v>9.50394944707741</v>
      </c>
    </row>
    <row r="92" spans="1:10" ht="26.25" customHeight="1">
      <c r="A92" s="30">
        <v>84</v>
      </c>
      <c r="B92" s="4">
        <v>310</v>
      </c>
      <c r="C92" s="5" t="s">
        <v>252</v>
      </c>
      <c r="D92" s="5" t="s">
        <v>139</v>
      </c>
      <c r="E92" s="14" t="s">
        <v>140</v>
      </c>
      <c r="F92" s="38">
        <v>63.3</v>
      </c>
      <c r="G92" s="38">
        <v>63.3</v>
      </c>
      <c r="H92" s="38">
        <v>63.3</v>
      </c>
      <c r="I92" s="79">
        <v>6.016</v>
      </c>
      <c r="J92" s="75">
        <f t="shared" si="7"/>
        <v>9.50394944707741</v>
      </c>
    </row>
    <row r="93" spans="1:10" ht="12.75" customHeight="1">
      <c r="A93" s="30">
        <v>85</v>
      </c>
      <c r="B93" s="2">
        <v>314</v>
      </c>
      <c r="C93" s="3"/>
      <c r="D93" s="3"/>
      <c r="E93" s="6" t="s">
        <v>202</v>
      </c>
      <c r="F93" s="37">
        <f>F94+F97</f>
        <v>67</v>
      </c>
      <c r="G93" s="37">
        <f>G94+G97</f>
        <v>67</v>
      </c>
      <c r="H93" s="37">
        <f>H94+H97</f>
        <v>67</v>
      </c>
      <c r="I93" s="37">
        <f>I94+I97</f>
        <v>20</v>
      </c>
      <c r="J93" s="81">
        <f t="shared" si="7"/>
        <v>29.850746268656714</v>
      </c>
    </row>
    <row r="94" spans="1:10" ht="12.75" customHeight="1">
      <c r="A94" s="30">
        <v>86</v>
      </c>
      <c r="B94" s="2">
        <v>314</v>
      </c>
      <c r="C94" s="3" t="s">
        <v>76</v>
      </c>
      <c r="D94" s="3"/>
      <c r="E94" s="6" t="s">
        <v>89</v>
      </c>
      <c r="F94" s="37">
        <f>F95</f>
        <v>37</v>
      </c>
      <c r="G94" s="37">
        <f aca="true" t="shared" si="9" ref="G94:I95">G95</f>
        <v>37</v>
      </c>
      <c r="H94" s="37">
        <f t="shared" si="9"/>
        <v>37</v>
      </c>
      <c r="I94" s="37">
        <f t="shared" si="9"/>
        <v>20</v>
      </c>
      <c r="J94" s="81">
        <f t="shared" si="7"/>
        <v>54.054054054054056</v>
      </c>
    </row>
    <row r="95" spans="1:10" s="25" customFormat="1" ht="40.5" customHeight="1">
      <c r="A95" s="30">
        <v>87</v>
      </c>
      <c r="B95" s="2">
        <v>314</v>
      </c>
      <c r="C95" s="3" t="s">
        <v>203</v>
      </c>
      <c r="D95" s="3"/>
      <c r="E95" s="6" t="s">
        <v>204</v>
      </c>
      <c r="F95" s="37">
        <f>F96</f>
        <v>37</v>
      </c>
      <c r="G95" s="37">
        <f t="shared" si="9"/>
        <v>37</v>
      </c>
      <c r="H95" s="37">
        <f t="shared" si="9"/>
        <v>37</v>
      </c>
      <c r="I95" s="37">
        <f t="shared" si="9"/>
        <v>20</v>
      </c>
      <c r="J95" s="81">
        <f t="shared" si="7"/>
        <v>54.054054054054056</v>
      </c>
    </row>
    <row r="96" spans="1:10" ht="12.75" customHeight="1">
      <c r="A96" s="30">
        <v>88</v>
      </c>
      <c r="B96" s="4">
        <v>314</v>
      </c>
      <c r="C96" s="5" t="s">
        <v>203</v>
      </c>
      <c r="D96" s="5" t="s">
        <v>135</v>
      </c>
      <c r="E96" s="8" t="s">
        <v>136</v>
      </c>
      <c r="F96" s="38">
        <f>73-30-6</f>
        <v>37</v>
      </c>
      <c r="G96" s="38">
        <f>73-30-6</f>
        <v>37</v>
      </c>
      <c r="H96" s="38">
        <f>73-30-6</f>
        <v>37</v>
      </c>
      <c r="I96" s="79">
        <v>20</v>
      </c>
      <c r="J96" s="75">
        <f t="shared" si="7"/>
        <v>54.054054054054056</v>
      </c>
    </row>
    <row r="97" spans="1:10" ht="46.5" customHeight="1">
      <c r="A97" s="30">
        <v>89</v>
      </c>
      <c r="B97" s="2">
        <v>314</v>
      </c>
      <c r="C97" s="3" t="s">
        <v>285</v>
      </c>
      <c r="D97" s="3"/>
      <c r="E97" s="6" t="s">
        <v>286</v>
      </c>
      <c r="F97" s="37">
        <f>F98</f>
        <v>30</v>
      </c>
      <c r="G97" s="37">
        <f>G98</f>
        <v>30</v>
      </c>
      <c r="H97" s="37">
        <f>H98</f>
        <v>30</v>
      </c>
      <c r="I97" s="37">
        <f>I98</f>
        <v>0</v>
      </c>
      <c r="J97" s="81">
        <f t="shared" si="7"/>
        <v>0</v>
      </c>
    </row>
    <row r="98" spans="1:10" ht="12.75" customHeight="1">
      <c r="A98" s="30">
        <v>90</v>
      </c>
      <c r="B98" s="4">
        <v>314</v>
      </c>
      <c r="C98" s="5" t="s">
        <v>285</v>
      </c>
      <c r="D98" s="5" t="s">
        <v>135</v>
      </c>
      <c r="E98" s="8" t="s">
        <v>136</v>
      </c>
      <c r="F98" s="38">
        <v>30</v>
      </c>
      <c r="G98" s="38">
        <v>30</v>
      </c>
      <c r="H98" s="38">
        <v>30</v>
      </c>
      <c r="I98" s="79">
        <v>0</v>
      </c>
      <c r="J98" s="75">
        <f t="shared" si="7"/>
        <v>0</v>
      </c>
    </row>
    <row r="99" spans="1:10" ht="15.75" customHeight="1">
      <c r="A99" s="30">
        <v>91</v>
      </c>
      <c r="B99" s="2">
        <v>400</v>
      </c>
      <c r="C99" s="3"/>
      <c r="D99" s="3"/>
      <c r="E99" s="34" t="s">
        <v>19</v>
      </c>
      <c r="F99" s="37">
        <f>F103+F110+F127+F121+F100</f>
        <v>15100.824</v>
      </c>
      <c r="G99" s="37">
        <f>G103+G110+G127+G121+G101</f>
        <v>15100.824</v>
      </c>
      <c r="H99" s="37">
        <f>H103+H110+H127+H121+H100</f>
        <v>15100.824</v>
      </c>
      <c r="I99" s="37">
        <f>I103+I110+I127+I121+I100</f>
        <v>13071.711</v>
      </c>
      <c r="J99" s="81">
        <f t="shared" si="7"/>
        <v>86.56289881929621</v>
      </c>
    </row>
    <row r="100" spans="1:10" ht="15.75" customHeight="1">
      <c r="A100" s="30">
        <v>92</v>
      </c>
      <c r="B100" s="2">
        <v>406</v>
      </c>
      <c r="C100" s="3"/>
      <c r="D100" s="3"/>
      <c r="E100" s="34" t="s">
        <v>228</v>
      </c>
      <c r="F100" s="37">
        <f>F101</f>
        <v>99.248</v>
      </c>
      <c r="G100" s="37"/>
      <c r="H100" s="37">
        <f>H101</f>
        <v>99.248</v>
      </c>
      <c r="I100" s="37">
        <f>I101</f>
        <v>99.248</v>
      </c>
      <c r="J100" s="81">
        <f t="shared" si="7"/>
        <v>100</v>
      </c>
    </row>
    <row r="101" spans="1:10" ht="28.5" customHeight="1">
      <c r="A101" s="30">
        <v>93</v>
      </c>
      <c r="B101" s="2">
        <v>406</v>
      </c>
      <c r="C101" s="3" t="s">
        <v>206</v>
      </c>
      <c r="D101" s="3"/>
      <c r="E101" s="6" t="s">
        <v>205</v>
      </c>
      <c r="F101" s="37">
        <f>F102</f>
        <v>99.248</v>
      </c>
      <c r="G101" s="37">
        <f>G102</f>
        <v>99.248</v>
      </c>
      <c r="H101" s="37">
        <f>H102</f>
        <v>99.248</v>
      </c>
      <c r="I101" s="37">
        <f>I102</f>
        <v>99.248</v>
      </c>
      <c r="J101" s="81">
        <f t="shared" si="7"/>
        <v>100</v>
      </c>
    </row>
    <row r="102" spans="1:10" s="24" customFormat="1" ht="15" customHeight="1">
      <c r="A102" s="30">
        <v>94</v>
      </c>
      <c r="B102" s="4">
        <v>406</v>
      </c>
      <c r="C102" s="5" t="s">
        <v>206</v>
      </c>
      <c r="D102" s="5" t="s">
        <v>135</v>
      </c>
      <c r="E102" s="8" t="s">
        <v>136</v>
      </c>
      <c r="F102" s="40">
        <v>99.248</v>
      </c>
      <c r="G102" s="40">
        <v>99.248</v>
      </c>
      <c r="H102" s="40">
        <v>99.248</v>
      </c>
      <c r="I102" s="79">
        <v>99.248</v>
      </c>
      <c r="J102" s="75">
        <f t="shared" si="7"/>
        <v>100</v>
      </c>
    </row>
    <row r="103" spans="1:10" ht="12.75" customHeight="1">
      <c r="A103" s="30">
        <v>95</v>
      </c>
      <c r="B103" s="2">
        <v>408</v>
      </c>
      <c r="C103" s="3"/>
      <c r="D103" s="3"/>
      <c r="E103" s="6" t="s">
        <v>20</v>
      </c>
      <c r="F103" s="37">
        <f>F107+F104</f>
        <v>6298</v>
      </c>
      <c r="G103" s="37">
        <f>G107+G104</f>
        <v>6298</v>
      </c>
      <c r="H103" s="37">
        <f>H107+H104</f>
        <v>6298</v>
      </c>
      <c r="I103" s="37">
        <f>I107+I104</f>
        <v>6298</v>
      </c>
      <c r="J103" s="81">
        <f t="shared" si="7"/>
        <v>100</v>
      </c>
    </row>
    <row r="104" spans="1:10" ht="12.75" customHeight="1">
      <c r="A104" s="30">
        <v>96</v>
      </c>
      <c r="B104" s="2">
        <v>408</v>
      </c>
      <c r="C104" s="32" t="s">
        <v>207</v>
      </c>
      <c r="D104" s="32"/>
      <c r="E104" s="62" t="s">
        <v>208</v>
      </c>
      <c r="F104" s="37">
        <f>F105</f>
        <v>0</v>
      </c>
      <c r="G104" s="37">
        <f aca="true" t="shared" si="10" ref="G104:I105">G105</f>
        <v>0</v>
      </c>
      <c r="H104" s="37">
        <f t="shared" si="10"/>
        <v>0</v>
      </c>
      <c r="I104" s="37">
        <f t="shared" si="10"/>
        <v>0</v>
      </c>
      <c r="J104" s="81">
        <v>0</v>
      </c>
    </row>
    <row r="105" spans="1:10" ht="12.75" customHeight="1">
      <c r="A105" s="30">
        <v>97</v>
      </c>
      <c r="B105" s="2">
        <v>408</v>
      </c>
      <c r="C105" s="3" t="s">
        <v>209</v>
      </c>
      <c r="D105" s="3"/>
      <c r="E105" s="6" t="s">
        <v>210</v>
      </c>
      <c r="F105" s="37">
        <f>F106</f>
        <v>0</v>
      </c>
      <c r="G105" s="37">
        <f t="shared" si="10"/>
        <v>0</v>
      </c>
      <c r="H105" s="37">
        <f t="shared" si="10"/>
        <v>0</v>
      </c>
      <c r="I105" s="37">
        <f t="shared" si="10"/>
        <v>0</v>
      </c>
      <c r="J105" s="81">
        <v>0</v>
      </c>
    </row>
    <row r="106" spans="1:10" ht="29.25" customHeight="1">
      <c r="A106" s="30">
        <v>98</v>
      </c>
      <c r="B106" s="4">
        <v>408</v>
      </c>
      <c r="C106" s="5" t="s">
        <v>209</v>
      </c>
      <c r="D106" s="5" t="s">
        <v>139</v>
      </c>
      <c r="E106" s="14" t="s">
        <v>140</v>
      </c>
      <c r="F106" s="40">
        <f>376-39.94-46-290.06</f>
        <v>0</v>
      </c>
      <c r="G106" s="40">
        <f>376-39.94-46-290.06</f>
        <v>0</v>
      </c>
      <c r="H106" s="40">
        <f>376-39.94-46-290.06</f>
        <v>0</v>
      </c>
      <c r="I106" s="79">
        <v>0</v>
      </c>
      <c r="J106" s="75">
        <v>0</v>
      </c>
    </row>
    <row r="107" spans="1:10" ht="12.75" customHeight="1">
      <c r="A107" s="30">
        <v>99</v>
      </c>
      <c r="B107" s="2">
        <v>408</v>
      </c>
      <c r="C107" s="3">
        <v>3170000</v>
      </c>
      <c r="D107" s="3"/>
      <c r="E107" s="6" t="s">
        <v>21</v>
      </c>
      <c r="F107" s="37">
        <f>F108</f>
        <v>6298</v>
      </c>
      <c r="G107" s="37">
        <f aca="true" t="shared" si="11" ref="G107:I108">G108</f>
        <v>6298</v>
      </c>
      <c r="H107" s="37">
        <f t="shared" si="11"/>
        <v>6298</v>
      </c>
      <c r="I107" s="37">
        <f t="shared" si="11"/>
        <v>6298</v>
      </c>
      <c r="J107" s="81">
        <f t="shared" si="7"/>
        <v>100</v>
      </c>
    </row>
    <row r="108" spans="1:10" ht="25.5" customHeight="1">
      <c r="A108" s="30">
        <v>100</v>
      </c>
      <c r="B108" s="2">
        <v>408</v>
      </c>
      <c r="C108" s="3">
        <v>3170100</v>
      </c>
      <c r="D108" s="3"/>
      <c r="E108" s="6" t="s">
        <v>22</v>
      </c>
      <c r="F108" s="37">
        <f>F109</f>
        <v>6298</v>
      </c>
      <c r="G108" s="37">
        <f t="shared" si="11"/>
        <v>6298</v>
      </c>
      <c r="H108" s="37">
        <f t="shared" si="11"/>
        <v>6298</v>
      </c>
      <c r="I108" s="37">
        <f t="shared" si="11"/>
        <v>6298</v>
      </c>
      <c r="J108" s="81">
        <f t="shared" si="7"/>
        <v>100</v>
      </c>
    </row>
    <row r="109" spans="1:10" ht="26.25" customHeight="1">
      <c r="A109" s="30">
        <v>101</v>
      </c>
      <c r="B109" s="4">
        <v>408</v>
      </c>
      <c r="C109" s="5">
        <v>3170100</v>
      </c>
      <c r="D109" s="5" t="s">
        <v>139</v>
      </c>
      <c r="E109" s="14" t="s">
        <v>140</v>
      </c>
      <c r="F109" s="38">
        <v>6298</v>
      </c>
      <c r="G109" s="38">
        <v>6298</v>
      </c>
      <c r="H109" s="38">
        <v>6298</v>
      </c>
      <c r="I109" s="79">
        <v>6298</v>
      </c>
      <c r="J109" s="75">
        <f t="shared" si="7"/>
        <v>100</v>
      </c>
    </row>
    <row r="110" spans="1:10" ht="12.75" customHeight="1">
      <c r="A110" s="30">
        <v>102</v>
      </c>
      <c r="B110" s="2">
        <v>409</v>
      </c>
      <c r="C110" s="3"/>
      <c r="D110" s="3"/>
      <c r="E110" s="6" t="s">
        <v>142</v>
      </c>
      <c r="F110" s="37">
        <f>F111+F116+F119</f>
        <v>4787.960000000001</v>
      </c>
      <c r="G110" s="37">
        <f>G111+G116+G119</f>
        <v>4787.960000000001</v>
      </c>
      <c r="H110" s="37">
        <f>H111+H116+H119</f>
        <v>4787.960000000001</v>
      </c>
      <c r="I110" s="37">
        <f>I111+I116+I119</f>
        <v>3622.598</v>
      </c>
      <c r="J110" s="81">
        <f t="shared" si="7"/>
        <v>75.66057360546034</v>
      </c>
    </row>
    <row r="111" spans="1:10" ht="12.75" customHeight="1">
      <c r="A111" s="30">
        <v>103</v>
      </c>
      <c r="B111" s="2">
        <v>409</v>
      </c>
      <c r="C111" s="3" t="s">
        <v>161</v>
      </c>
      <c r="D111" s="3"/>
      <c r="E111" s="6" t="s">
        <v>162</v>
      </c>
      <c r="F111" s="37">
        <f>F112</f>
        <v>3674.5910000000003</v>
      </c>
      <c r="G111" s="37">
        <f aca="true" t="shared" si="12" ref="G111:I112">G112</f>
        <v>3674.5910000000003</v>
      </c>
      <c r="H111" s="37">
        <f t="shared" si="12"/>
        <v>3674.5910000000003</v>
      </c>
      <c r="I111" s="37">
        <f t="shared" si="12"/>
        <v>3620.529</v>
      </c>
      <c r="J111" s="81">
        <f t="shared" si="7"/>
        <v>98.52876143222468</v>
      </c>
    </row>
    <row r="112" spans="1:10" ht="12.75">
      <c r="A112" s="30">
        <v>104</v>
      </c>
      <c r="B112" s="2">
        <v>409</v>
      </c>
      <c r="C112" s="3" t="s">
        <v>163</v>
      </c>
      <c r="D112" s="3"/>
      <c r="E112" s="6" t="s">
        <v>164</v>
      </c>
      <c r="F112" s="37">
        <f>F113</f>
        <v>3674.5910000000003</v>
      </c>
      <c r="G112" s="37">
        <f t="shared" si="12"/>
        <v>3674.5910000000003</v>
      </c>
      <c r="H112" s="37">
        <f t="shared" si="12"/>
        <v>3674.5910000000003</v>
      </c>
      <c r="I112" s="37">
        <f t="shared" si="12"/>
        <v>3620.529</v>
      </c>
      <c r="J112" s="81">
        <f t="shared" si="7"/>
        <v>98.52876143222468</v>
      </c>
    </row>
    <row r="113" spans="1:10" ht="12.75">
      <c r="A113" s="30">
        <v>105</v>
      </c>
      <c r="B113" s="2">
        <v>409</v>
      </c>
      <c r="C113" s="3" t="s">
        <v>165</v>
      </c>
      <c r="D113" s="3"/>
      <c r="E113" s="6" t="s">
        <v>166</v>
      </c>
      <c r="F113" s="37">
        <f>F115+F114</f>
        <v>3674.5910000000003</v>
      </c>
      <c r="G113" s="37">
        <f>G115+G114</f>
        <v>3674.5910000000003</v>
      </c>
      <c r="H113" s="37">
        <f>H115+H114</f>
        <v>3674.5910000000003</v>
      </c>
      <c r="I113" s="37">
        <f>I115+I114</f>
        <v>3620.529</v>
      </c>
      <c r="J113" s="81">
        <f t="shared" si="7"/>
        <v>98.52876143222468</v>
      </c>
    </row>
    <row r="114" spans="1:10" ht="25.5">
      <c r="A114" s="30">
        <v>106</v>
      </c>
      <c r="B114" s="4">
        <v>409</v>
      </c>
      <c r="C114" s="5" t="s">
        <v>165</v>
      </c>
      <c r="D114" s="5" t="s">
        <v>137</v>
      </c>
      <c r="E114" s="14" t="s">
        <v>138</v>
      </c>
      <c r="F114" s="40">
        <v>1157.78</v>
      </c>
      <c r="G114" s="40">
        <v>1157.78</v>
      </c>
      <c r="H114" s="40">
        <v>1157.78</v>
      </c>
      <c r="I114" s="79">
        <v>1157.772</v>
      </c>
      <c r="J114" s="75">
        <f t="shared" si="7"/>
        <v>99.99930902243949</v>
      </c>
    </row>
    <row r="115" spans="1:10" ht="12.75" customHeight="1">
      <c r="A115" s="30">
        <v>107</v>
      </c>
      <c r="B115" s="4">
        <v>409</v>
      </c>
      <c r="C115" s="5" t="s">
        <v>165</v>
      </c>
      <c r="D115" s="56" t="s">
        <v>135</v>
      </c>
      <c r="E115" s="8" t="s">
        <v>136</v>
      </c>
      <c r="F115" s="38">
        <v>2516.811</v>
      </c>
      <c r="G115" s="38">
        <v>2516.811</v>
      </c>
      <c r="H115" s="38">
        <v>2516.811</v>
      </c>
      <c r="I115" s="79">
        <v>2462.757</v>
      </c>
      <c r="J115" s="75">
        <f t="shared" si="7"/>
        <v>97.8522821141516</v>
      </c>
    </row>
    <row r="116" spans="1:10" ht="16.5" customHeight="1">
      <c r="A116" s="30">
        <v>108</v>
      </c>
      <c r="B116" s="2">
        <v>409</v>
      </c>
      <c r="C116" s="11" t="s">
        <v>76</v>
      </c>
      <c r="D116" s="11"/>
      <c r="E116" s="6" t="s">
        <v>89</v>
      </c>
      <c r="F116" s="37">
        <f>+F117</f>
        <v>2.069</v>
      </c>
      <c r="G116" s="37">
        <f>+G117</f>
        <v>2.069</v>
      </c>
      <c r="H116" s="37">
        <f>+H117</f>
        <v>2.069</v>
      </c>
      <c r="I116" s="37">
        <f>+I117</f>
        <v>2.069</v>
      </c>
      <c r="J116" s="81">
        <f t="shared" si="7"/>
        <v>100</v>
      </c>
    </row>
    <row r="117" spans="1:10" ht="55.5" customHeight="1">
      <c r="A117" s="30">
        <v>109</v>
      </c>
      <c r="B117" s="2">
        <v>409</v>
      </c>
      <c r="C117" s="3" t="s">
        <v>183</v>
      </c>
      <c r="D117" s="3"/>
      <c r="E117" s="6" t="s">
        <v>211</v>
      </c>
      <c r="F117" s="37">
        <f>F118</f>
        <v>2.069</v>
      </c>
      <c r="G117" s="37">
        <f>G118</f>
        <v>2.069</v>
      </c>
      <c r="H117" s="37">
        <f>H118</f>
        <v>2.069</v>
      </c>
      <c r="I117" s="37">
        <f>I118</f>
        <v>2.069</v>
      </c>
      <c r="J117" s="81">
        <f t="shared" si="7"/>
        <v>100</v>
      </c>
    </row>
    <row r="118" spans="1:10" ht="12.75" customHeight="1">
      <c r="A118" s="30">
        <v>110</v>
      </c>
      <c r="B118" s="4">
        <v>409</v>
      </c>
      <c r="C118" s="5" t="s">
        <v>183</v>
      </c>
      <c r="D118" s="5" t="s">
        <v>137</v>
      </c>
      <c r="E118" s="14" t="s">
        <v>138</v>
      </c>
      <c r="F118" s="38">
        <v>2.069</v>
      </c>
      <c r="G118" s="38">
        <v>2.069</v>
      </c>
      <c r="H118" s="38">
        <v>2.069</v>
      </c>
      <c r="I118" s="79">
        <v>2.069</v>
      </c>
      <c r="J118" s="75">
        <f t="shared" si="7"/>
        <v>100</v>
      </c>
    </row>
    <row r="119" spans="1:10" ht="39.75" customHeight="1">
      <c r="A119" s="30">
        <v>111</v>
      </c>
      <c r="B119" s="2">
        <v>409</v>
      </c>
      <c r="C119" s="3" t="s">
        <v>240</v>
      </c>
      <c r="D119" s="3"/>
      <c r="E119" s="6" t="s">
        <v>241</v>
      </c>
      <c r="F119" s="37">
        <f>F120</f>
        <v>1111.3000000000002</v>
      </c>
      <c r="G119" s="37">
        <f>G120</f>
        <v>1111.3000000000002</v>
      </c>
      <c r="H119" s="37">
        <f>H120</f>
        <v>1111.3000000000002</v>
      </c>
      <c r="I119" s="37">
        <f>I120</f>
        <v>0</v>
      </c>
      <c r="J119" s="75">
        <f t="shared" si="7"/>
        <v>0</v>
      </c>
    </row>
    <row r="120" spans="1:10" ht="12.75" customHeight="1">
      <c r="A120" s="30">
        <v>112</v>
      </c>
      <c r="B120" s="4">
        <v>409</v>
      </c>
      <c r="C120" s="5" t="s">
        <v>240</v>
      </c>
      <c r="D120" s="5" t="s">
        <v>137</v>
      </c>
      <c r="E120" s="14" t="s">
        <v>138</v>
      </c>
      <c r="F120" s="38">
        <f>1120.4-9.1</f>
        <v>1111.3000000000002</v>
      </c>
      <c r="G120" s="38">
        <f>1120.4-9.1</f>
        <v>1111.3000000000002</v>
      </c>
      <c r="H120" s="38">
        <f>1120.4-9.1</f>
        <v>1111.3000000000002</v>
      </c>
      <c r="I120" s="79">
        <v>0</v>
      </c>
      <c r="J120" s="75">
        <f t="shared" si="7"/>
        <v>0</v>
      </c>
    </row>
    <row r="121" spans="1:10" ht="12.75" customHeight="1">
      <c r="A121" s="30">
        <v>113</v>
      </c>
      <c r="B121" s="2">
        <v>410</v>
      </c>
      <c r="C121" s="3"/>
      <c r="D121" s="3"/>
      <c r="E121" s="6" t="s">
        <v>98</v>
      </c>
      <c r="F121" s="39">
        <f>+F122+F125</f>
        <v>637.31</v>
      </c>
      <c r="G121" s="39">
        <f>+G122+G125</f>
        <v>637.31</v>
      </c>
      <c r="H121" s="39">
        <f>+H122+H125</f>
        <v>637.31</v>
      </c>
      <c r="I121" s="39">
        <f>+I122+I125</f>
        <v>297.909</v>
      </c>
      <c r="J121" s="81">
        <f t="shared" si="7"/>
        <v>46.74475529961871</v>
      </c>
    </row>
    <row r="122" spans="1:10" ht="12.75" customHeight="1">
      <c r="A122" s="30">
        <v>114</v>
      </c>
      <c r="B122" s="10">
        <v>410</v>
      </c>
      <c r="C122" s="11" t="s">
        <v>76</v>
      </c>
      <c r="D122" s="11"/>
      <c r="E122" s="6" t="s">
        <v>89</v>
      </c>
      <c r="F122" s="37">
        <f>F123</f>
        <v>311.41</v>
      </c>
      <c r="G122" s="37">
        <f aca="true" t="shared" si="13" ref="G122:I123">G123</f>
        <v>311.41</v>
      </c>
      <c r="H122" s="37">
        <f t="shared" si="13"/>
        <v>311.41</v>
      </c>
      <c r="I122" s="37">
        <f t="shared" si="13"/>
        <v>297.909</v>
      </c>
      <c r="J122" s="81">
        <f t="shared" si="7"/>
        <v>95.66455797822805</v>
      </c>
    </row>
    <row r="123" spans="1:10" ht="25.5">
      <c r="A123" s="30">
        <v>115</v>
      </c>
      <c r="B123" s="10">
        <v>410</v>
      </c>
      <c r="C123" s="11" t="s">
        <v>141</v>
      </c>
      <c r="D123" s="11"/>
      <c r="E123" s="6" t="s">
        <v>160</v>
      </c>
      <c r="F123" s="37">
        <f>F124</f>
        <v>311.41</v>
      </c>
      <c r="G123" s="37">
        <f t="shared" si="13"/>
        <v>311.41</v>
      </c>
      <c r="H123" s="37">
        <f t="shared" si="13"/>
        <v>311.41</v>
      </c>
      <c r="I123" s="37">
        <f t="shared" si="13"/>
        <v>297.909</v>
      </c>
      <c r="J123" s="81">
        <f t="shared" si="7"/>
        <v>95.66455797822805</v>
      </c>
    </row>
    <row r="124" spans="1:10" ht="26.25" customHeight="1">
      <c r="A124" s="30">
        <v>116</v>
      </c>
      <c r="B124" s="12">
        <v>410</v>
      </c>
      <c r="C124" s="13" t="s">
        <v>141</v>
      </c>
      <c r="D124" s="5" t="s">
        <v>144</v>
      </c>
      <c r="E124" s="8" t="s">
        <v>145</v>
      </c>
      <c r="F124" s="40">
        <v>311.41</v>
      </c>
      <c r="G124" s="40">
        <v>311.41</v>
      </c>
      <c r="H124" s="40">
        <v>311.41</v>
      </c>
      <c r="I124" s="79">
        <v>297.909</v>
      </c>
      <c r="J124" s="75">
        <f t="shared" si="7"/>
        <v>95.66455797822805</v>
      </c>
    </row>
    <row r="125" spans="1:10" ht="26.25" customHeight="1">
      <c r="A125" s="30">
        <v>117</v>
      </c>
      <c r="B125" s="2">
        <v>410</v>
      </c>
      <c r="C125" s="3" t="s">
        <v>242</v>
      </c>
      <c r="D125" s="3"/>
      <c r="E125" s="6" t="s">
        <v>243</v>
      </c>
      <c r="F125" s="37">
        <f>F126</f>
        <v>325.9</v>
      </c>
      <c r="G125" s="37">
        <f>G126</f>
        <v>325.9</v>
      </c>
      <c r="H125" s="37">
        <f>H126</f>
        <v>325.9</v>
      </c>
      <c r="I125" s="37">
        <f>I126</f>
        <v>0</v>
      </c>
      <c r="J125" s="75">
        <f t="shared" si="7"/>
        <v>0</v>
      </c>
    </row>
    <row r="126" spans="1:10" ht="26.25" customHeight="1">
      <c r="A126" s="30">
        <v>118</v>
      </c>
      <c r="B126" s="4">
        <v>410</v>
      </c>
      <c r="C126" s="5" t="s">
        <v>242</v>
      </c>
      <c r="D126" s="5" t="s">
        <v>144</v>
      </c>
      <c r="E126" s="8" t="s">
        <v>145</v>
      </c>
      <c r="F126" s="40">
        <v>325.9</v>
      </c>
      <c r="G126" s="40">
        <v>325.9</v>
      </c>
      <c r="H126" s="40">
        <v>325.9</v>
      </c>
      <c r="I126" s="79">
        <v>0</v>
      </c>
      <c r="J126" s="75">
        <f t="shared" si="7"/>
        <v>0</v>
      </c>
    </row>
    <row r="127" spans="1:10" ht="12.75" customHeight="1">
      <c r="A127" s="30">
        <v>119</v>
      </c>
      <c r="B127" s="2">
        <v>412</v>
      </c>
      <c r="C127" s="3"/>
      <c r="D127" s="3"/>
      <c r="E127" s="6" t="s">
        <v>23</v>
      </c>
      <c r="F127" s="37">
        <f>F135+F131+F142+F144+F140+F128+F146</f>
        <v>3278.306</v>
      </c>
      <c r="G127" s="37">
        <f>G135+G131+G142+G144+G140+G128+G146</f>
        <v>3278.306</v>
      </c>
      <c r="H127" s="37">
        <f>H135+H131+H142+H144+H140+H128+H146</f>
        <v>3278.306</v>
      </c>
      <c r="I127" s="37">
        <f>I135+I131+I142+I144+I140+I128+I146</f>
        <v>2753.956</v>
      </c>
      <c r="J127" s="81">
        <f t="shared" si="7"/>
        <v>84.00545891689184</v>
      </c>
    </row>
    <row r="128" spans="1:10" ht="12.75" customHeight="1">
      <c r="A128" s="30">
        <v>120</v>
      </c>
      <c r="B128" s="2">
        <v>412</v>
      </c>
      <c r="C128" s="3">
        <v>3400000</v>
      </c>
      <c r="D128" s="3"/>
      <c r="E128" s="6" t="s">
        <v>253</v>
      </c>
      <c r="F128" s="37">
        <f>F129</f>
        <v>88.3</v>
      </c>
      <c r="G128" s="37">
        <f aca="true" t="shared" si="14" ref="G128:I129">G129</f>
        <v>88.3</v>
      </c>
      <c r="H128" s="37">
        <f t="shared" si="14"/>
        <v>88.3</v>
      </c>
      <c r="I128" s="37">
        <f t="shared" si="14"/>
        <v>28.288</v>
      </c>
      <c r="J128" s="81">
        <f t="shared" si="7"/>
        <v>32.036240090600224</v>
      </c>
    </row>
    <row r="129" spans="1:10" ht="12.75" customHeight="1">
      <c r="A129" s="30">
        <v>121</v>
      </c>
      <c r="B129" s="2">
        <v>412</v>
      </c>
      <c r="C129" s="3">
        <v>3400300</v>
      </c>
      <c r="D129" s="3"/>
      <c r="E129" s="6" t="s">
        <v>254</v>
      </c>
      <c r="F129" s="37">
        <f>F130</f>
        <v>88.3</v>
      </c>
      <c r="G129" s="37">
        <f t="shared" si="14"/>
        <v>88.3</v>
      </c>
      <c r="H129" s="37">
        <f t="shared" si="14"/>
        <v>88.3</v>
      </c>
      <c r="I129" s="37">
        <f t="shared" si="14"/>
        <v>28.288</v>
      </c>
      <c r="J129" s="81">
        <f t="shared" si="7"/>
        <v>32.036240090600224</v>
      </c>
    </row>
    <row r="130" spans="1:10" ht="12.75" customHeight="1">
      <c r="A130" s="30">
        <v>122</v>
      </c>
      <c r="B130" s="4">
        <v>412</v>
      </c>
      <c r="C130" s="5">
        <v>3400300</v>
      </c>
      <c r="D130" s="5" t="s">
        <v>135</v>
      </c>
      <c r="E130" s="8" t="s">
        <v>136</v>
      </c>
      <c r="F130" s="40">
        <f>28.3+60</f>
        <v>88.3</v>
      </c>
      <c r="G130" s="40">
        <f>28.3+60</f>
        <v>88.3</v>
      </c>
      <c r="H130" s="40">
        <f>28.3+60</f>
        <v>88.3</v>
      </c>
      <c r="I130" s="79">
        <v>28.288</v>
      </c>
      <c r="J130" s="75">
        <f t="shared" si="7"/>
        <v>32.036240090600224</v>
      </c>
    </row>
    <row r="131" spans="1:10" ht="17.25" customHeight="1">
      <c r="A131" s="30">
        <v>123</v>
      </c>
      <c r="B131" s="2">
        <v>412</v>
      </c>
      <c r="C131" s="3">
        <v>7950000</v>
      </c>
      <c r="D131" s="3"/>
      <c r="E131" s="6" t="s">
        <v>89</v>
      </c>
      <c r="F131" s="37">
        <f>F132</f>
        <v>105</v>
      </c>
      <c r="G131" s="37">
        <f>G132</f>
        <v>105</v>
      </c>
      <c r="H131" s="37">
        <f>H132</f>
        <v>105</v>
      </c>
      <c r="I131" s="37">
        <f>I132</f>
        <v>27.75</v>
      </c>
      <c r="J131" s="81">
        <f t="shared" si="7"/>
        <v>26.42857142857143</v>
      </c>
    </row>
    <row r="132" spans="1:10" ht="33.75" customHeight="1">
      <c r="A132" s="30">
        <v>124</v>
      </c>
      <c r="B132" s="2">
        <v>412</v>
      </c>
      <c r="C132" s="3" t="s">
        <v>213</v>
      </c>
      <c r="D132" s="5"/>
      <c r="E132" s="6" t="s">
        <v>212</v>
      </c>
      <c r="F132" s="37">
        <f>F133+F134</f>
        <v>105</v>
      </c>
      <c r="G132" s="37">
        <f>G133+G134</f>
        <v>105</v>
      </c>
      <c r="H132" s="37">
        <f>H133+H134</f>
        <v>105</v>
      </c>
      <c r="I132" s="37">
        <f>I133+I134</f>
        <v>27.75</v>
      </c>
      <c r="J132" s="81">
        <f t="shared" si="7"/>
        <v>26.42857142857143</v>
      </c>
    </row>
    <row r="133" spans="1:10" ht="27" customHeight="1">
      <c r="A133" s="30">
        <v>125</v>
      </c>
      <c r="B133" s="4">
        <v>412</v>
      </c>
      <c r="C133" s="5" t="s">
        <v>213</v>
      </c>
      <c r="D133" s="64" t="s">
        <v>139</v>
      </c>
      <c r="E133" s="14" t="s">
        <v>140</v>
      </c>
      <c r="F133" s="38">
        <v>100</v>
      </c>
      <c r="G133" s="38">
        <v>100</v>
      </c>
      <c r="H133" s="38">
        <v>100</v>
      </c>
      <c r="I133" s="79">
        <v>22.75</v>
      </c>
      <c r="J133" s="75">
        <f t="shared" si="7"/>
        <v>22.75</v>
      </c>
    </row>
    <row r="134" spans="1:10" ht="14.25" customHeight="1">
      <c r="A134" s="30">
        <v>126</v>
      </c>
      <c r="B134" s="4">
        <v>412</v>
      </c>
      <c r="C134" s="5" t="s">
        <v>213</v>
      </c>
      <c r="D134" s="64" t="s">
        <v>135</v>
      </c>
      <c r="E134" s="14" t="s">
        <v>136</v>
      </c>
      <c r="F134" s="38">
        <v>5</v>
      </c>
      <c r="G134" s="38">
        <v>5</v>
      </c>
      <c r="H134" s="38">
        <v>5</v>
      </c>
      <c r="I134" s="79">
        <v>5</v>
      </c>
      <c r="J134" s="75">
        <f t="shared" si="7"/>
        <v>100</v>
      </c>
    </row>
    <row r="135" spans="1:10" ht="25.5" customHeight="1">
      <c r="A135" s="30">
        <v>127</v>
      </c>
      <c r="B135" s="10">
        <v>412</v>
      </c>
      <c r="C135" s="11" t="s">
        <v>76</v>
      </c>
      <c r="D135" s="11"/>
      <c r="E135" s="6" t="s">
        <v>89</v>
      </c>
      <c r="F135" s="37">
        <f>+F138+F136</f>
        <v>752.76</v>
      </c>
      <c r="G135" s="37">
        <f>+G138+G136</f>
        <v>752.76</v>
      </c>
      <c r="H135" s="37">
        <f>+H138+H136</f>
        <v>752.76</v>
      </c>
      <c r="I135" s="37">
        <f>+I138+I136</f>
        <v>748.654</v>
      </c>
      <c r="J135" s="81">
        <f t="shared" si="7"/>
        <v>99.4545406238376</v>
      </c>
    </row>
    <row r="136" spans="1:10" ht="22.5" customHeight="1">
      <c r="A136" s="30">
        <v>128</v>
      </c>
      <c r="B136" s="10">
        <v>412</v>
      </c>
      <c r="C136" s="11" t="s">
        <v>143</v>
      </c>
      <c r="D136" s="11"/>
      <c r="E136" s="6" t="s">
        <v>167</v>
      </c>
      <c r="F136" s="37">
        <f>F137</f>
        <v>207.8</v>
      </c>
      <c r="G136" s="37">
        <f>G137</f>
        <v>207.8</v>
      </c>
      <c r="H136" s="37">
        <f>H137</f>
        <v>207.8</v>
      </c>
      <c r="I136" s="37">
        <f>I137</f>
        <v>203.696</v>
      </c>
      <c r="J136" s="81">
        <f t="shared" si="7"/>
        <v>98.02502406159769</v>
      </c>
    </row>
    <row r="137" spans="1:10" s="24" customFormat="1" ht="23.25" customHeight="1">
      <c r="A137" s="30">
        <v>129</v>
      </c>
      <c r="B137" s="12">
        <v>412</v>
      </c>
      <c r="C137" s="13" t="s">
        <v>143</v>
      </c>
      <c r="D137" s="5" t="s">
        <v>137</v>
      </c>
      <c r="E137" s="8" t="s">
        <v>138</v>
      </c>
      <c r="F137" s="40">
        <v>207.8</v>
      </c>
      <c r="G137" s="40">
        <v>207.8</v>
      </c>
      <c r="H137" s="40">
        <v>207.8</v>
      </c>
      <c r="I137" s="79">
        <v>203.696</v>
      </c>
      <c r="J137" s="75">
        <f t="shared" si="7"/>
        <v>98.02502406159769</v>
      </c>
    </row>
    <row r="138" spans="1:10" ht="54" customHeight="1">
      <c r="A138" s="30">
        <v>130</v>
      </c>
      <c r="B138" s="10">
        <v>412</v>
      </c>
      <c r="C138" s="11" t="s">
        <v>146</v>
      </c>
      <c r="D138" s="11"/>
      <c r="E138" s="6" t="s">
        <v>185</v>
      </c>
      <c r="F138" s="37">
        <f>F139</f>
        <v>544.96</v>
      </c>
      <c r="G138" s="37">
        <f>G139</f>
        <v>544.96</v>
      </c>
      <c r="H138" s="37">
        <f>H139</f>
        <v>544.96</v>
      </c>
      <c r="I138" s="37">
        <f>I139</f>
        <v>544.958</v>
      </c>
      <c r="J138" s="81">
        <f aca="true" t="shared" si="15" ref="J138:J201">I138/H138*100</f>
        <v>99.99963300058718</v>
      </c>
    </row>
    <row r="139" spans="1:10" ht="12.75">
      <c r="A139" s="30">
        <v>131</v>
      </c>
      <c r="B139" s="12">
        <v>412</v>
      </c>
      <c r="C139" s="13" t="s">
        <v>146</v>
      </c>
      <c r="D139" s="5" t="s">
        <v>135</v>
      </c>
      <c r="E139" s="8" t="s">
        <v>136</v>
      </c>
      <c r="F139" s="38">
        <v>544.96</v>
      </c>
      <c r="G139" s="38">
        <v>544.96</v>
      </c>
      <c r="H139" s="38">
        <v>544.96</v>
      </c>
      <c r="I139" s="79">
        <v>544.958</v>
      </c>
      <c r="J139" s="75">
        <f t="shared" si="15"/>
        <v>99.99963300058718</v>
      </c>
    </row>
    <row r="140" spans="1:10" ht="25.5">
      <c r="A140" s="30">
        <v>132</v>
      </c>
      <c r="B140" s="10">
        <v>412</v>
      </c>
      <c r="C140" s="11" t="s">
        <v>250</v>
      </c>
      <c r="D140" s="3"/>
      <c r="E140" s="6" t="s">
        <v>251</v>
      </c>
      <c r="F140" s="37">
        <f>F141</f>
        <v>660.317</v>
      </c>
      <c r="G140" s="37">
        <f>G141</f>
        <v>660.317</v>
      </c>
      <c r="H140" s="37">
        <f>H141</f>
        <v>660.317</v>
      </c>
      <c r="I140" s="37">
        <f>I141</f>
        <v>400</v>
      </c>
      <c r="J140" s="81">
        <f t="shared" si="15"/>
        <v>60.57696530605754</v>
      </c>
    </row>
    <row r="141" spans="1:10" ht="12.75">
      <c r="A141" s="30">
        <v>133</v>
      </c>
      <c r="B141" s="12">
        <v>412</v>
      </c>
      <c r="C141" s="13" t="s">
        <v>250</v>
      </c>
      <c r="D141" s="5" t="s">
        <v>135</v>
      </c>
      <c r="E141" s="8" t="s">
        <v>136</v>
      </c>
      <c r="F141" s="38">
        <f>696-35.683</f>
        <v>660.317</v>
      </c>
      <c r="G141" s="38">
        <f>696-35.683</f>
        <v>660.317</v>
      </c>
      <c r="H141" s="38">
        <f>696-35.683</f>
        <v>660.317</v>
      </c>
      <c r="I141" s="79">
        <v>400</v>
      </c>
      <c r="J141" s="75">
        <f t="shared" si="15"/>
        <v>60.57696530605754</v>
      </c>
    </row>
    <row r="142" spans="1:10" ht="38.25">
      <c r="A142" s="30">
        <v>134</v>
      </c>
      <c r="B142" s="10">
        <v>412</v>
      </c>
      <c r="C142" s="11" t="s">
        <v>234</v>
      </c>
      <c r="D142" s="5"/>
      <c r="E142" s="6" t="s">
        <v>235</v>
      </c>
      <c r="F142" s="37">
        <f>F143</f>
        <v>150</v>
      </c>
      <c r="G142" s="37">
        <f>G143</f>
        <v>150</v>
      </c>
      <c r="H142" s="37">
        <f>H143</f>
        <v>150</v>
      </c>
      <c r="I142" s="37">
        <f>I143</f>
        <v>34.125</v>
      </c>
      <c r="J142" s="81">
        <f t="shared" si="15"/>
        <v>22.75</v>
      </c>
    </row>
    <row r="143" spans="1:10" ht="25.5" customHeight="1">
      <c r="A143" s="30">
        <v>135</v>
      </c>
      <c r="B143" s="12">
        <v>412</v>
      </c>
      <c r="C143" s="13" t="s">
        <v>234</v>
      </c>
      <c r="D143" s="5" t="s">
        <v>139</v>
      </c>
      <c r="E143" s="14" t="s">
        <v>140</v>
      </c>
      <c r="F143" s="38">
        <v>150</v>
      </c>
      <c r="G143" s="38">
        <v>150</v>
      </c>
      <c r="H143" s="38">
        <v>150</v>
      </c>
      <c r="I143" s="79">
        <v>34.125</v>
      </c>
      <c r="J143" s="75">
        <f t="shared" si="15"/>
        <v>22.75</v>
      </c>
    </row>
    <row r="144" spans="1:10" ht="44.25" customHeight="1">
      <c r="A144" s="30">
        <v>136</v>
      </c>
      <c r="B144" s="10">
        <v>412</v>
      </c>
      <c r="C144" s="11" t="s">
        <v>238</v>
      </c>
      <c r="D144" s="63"/>
      <c r="E144" s="6" t="s">
        <v>239</v>
      </c>
      <c r="F144" s="37">
        <f>F145</f>
        <v>1271.6</v>
      </c>
      <c r="G144" s="37">
        <f>G145</f>
        <v>1271.6</v>
      </c>
      <c r="H144" s="37">
        <f>H145</f>
        <v>1271.6</v>
      </c>
      <c r="I144" s="37">
        <f>I145</f>
        <v>1271.57</v>
      </c>
      <c r="J144" s="81">
        <f t="shared" si="15"/>
        <v>99.99764076753696</v>
      </c>
    </row>
    <row r="145" spans="1:10" ht="25.5" customHeight="1">
      <c r="A145" s="30">
        <v>137</v>
      </c>
      <c r="B145" s="12">
        <v>412</v>
      </c>
      <c r="C145" s="13" t="s">
        <v>238</v>
      </c>
      <c r="D145" s="5" t="s">
        <v>135</v>
      </c>
      <c r="E145" s="8" t="s">
        <v>136</v>
      </c>
      <c r="F145" s="38">
        <f>3934.6-2663</f>
        <v>1271.6</v>
      </c>
      <c r="G145" s="38">
        <f>3934.6-2663</f>
        <v>1271.6</v>
      </c>
      <c r="H145" s="38">
        <f>3934.6-2663</f>
        <v>1271.6</v>
      </c>
      <c r="I145" s="79">
        <v>1271.57</v>
      </c>
      <c r="J145" s="75">
        <f t="shared" si="15"/>
        <v>99.99764076753696</v>
      </c>
    </row>
    <row r="146" spans="1:10" ht="25.5" customHeight="1">
      <c r="A146" s="30">
        <v>138</v>
      </c>
      <c r="B146" s="10">
        <v>412</v>
      </c>
      <c r="C146" s="11" t="s">
        <v>264</v>
      </c>
      <c r="D146" s="3"/>
      <c r="E146" s="6" t="s">
        <v>265</v>
      </c>
      <c r="F146" s="37">
        <f>F147</f>
        <v>250.329</v>
      </c>
      <c r="G146" s="37">
        <f aca="true" t="shared" si="16" ref="G146:I148">G147</f>
        <v>250.329</v>
      </c>
      <c r="H146" s="37">
        <f t="shared" si="16"/>
        <v>250.329</v>
      </c>
      <c r="I146" s="37">
        <f t="shared" si="16"/>
        <v>243.569</v>
      </c>
      <c r="J146" s="81">
        <f t="shared" si="15"/>
        <v>97.29955378721601</v>
      </c>
    </row>
    <row r="147" spans="1:10" ht="25.5" customHeight="1">
      <c r="A147" s="30">
        <v>139</v>
      </c>
      <c r="B147" s="10">
        <v>412</v>
      </c>
      <c r="C147" s="11" t="s">
        <v>266</v>
      </c>
      <c r="D147" s="3"/>
      <c r="E147" s="6" t="s">
        <v>267</v>
      </c>
      <c r="F147" s="37">
        <f>F148</f>
        <v>250.329</v>
      </c>
      <c r="G147" s="37">
        <f t="shared" si="16"/>
        <v>250.329</v>
      </c>
      <c r="H147" s="37">
        <f t="shared" si="16"/>
        <v>250.329</v>
      </c>
      <c r="I147" s="37">
        <f t="shared" si="16"/>
        <v>243.569</v>
      </c>
      <c r="J147" s="81">
        <f t="shared" si="15"/>
        <v>97.29955378721601</v>
      </c>
    </row>
    <row r="148" spans="1:10" ht="25.5" customHeight="1">
      <c r="A148" s="30">
        <v>140</v>
      </c>
      <c r="B148" s="10">
        <v>412</v>
      </c>
      <c r="C148" s="11" t="s">
        <v>268</v>
      </c>
      <c r="D148" s="63"/>
      <c r="E148" s="6" t="s">
        <v>269</v>
      </c>
      <c r="F148" s="37">
        <f>F149</f>
        <v>250.329</v>
      </c>
      <c r="G148" s="37">
        <f t="shared" si="16"/>
        <v>250.329</v>
      </c>
      <c r="H148" s="37">
        <f t="shared" si="16"/>
        <v>250.329</v>
      </c>
      <c r="I148" s="37">
        <f t="shared" si="16"/>
        <v>243.569</v>
      </c>
      <c r="J148" s="81">
        <f t="shared" si="15"/>
        <v>97.29955378721601</v>
      </c>
    </row>
    <row r="149" spans="1:10" ht="25.5" customHeight="1">
      <c r="A149" s="30">
        <v>141</v>
      </c>
      <c r="B149" s="12">
        <v>412</v>
      </c>
      <c r="C149" s="13" t="s">
        <v>268</v>
      </c>
      <c r="D149" s="5" t="s">
        <v>137</v>
      </c>
      <c r="E149" s="8" t="s">
        <v>138</v>
      </c>
      <c r="F149" s="38">
        <v>250.329</v>
      </c>
      <c r="G149" s="38">
        <v>250.329</v>
      </c>
      <c r="H149" s="38">
        <v>250.329</v>
      </c>
      <c r="I149" s="79">
        <v>243.569</v>
      </c>
      <c r="J149" s="75">
        <f t="shared" si="15"/>
        <v>97.29955378721601</v>
      </c>
    </row>
    <row r="150" spans="1:10" ht="15.75" customHeight="1">
      <c r="A150" s="30">
        <v>142</v>
      </c>
      <c r="B150" s="2">
        <v>500</v>
      </c>
      <c r="C150" s="3"/>
      <c r="D150" s="3"/>
      <c r="E150" s="34" t="s">
        <v>24</v>
      </c>
      <c r="F150" s="37">
        <f>F151+F159+F171+F184</f>
        <v>18453.064</v>
      </c>
      <c r="G150" s="37">
        <f>G151+G159+G171+G184</f>
        <v>18453.064</v>
      </c>
      <c r="H150" s="37">
        <f>H151+H159+H171+H184</f>
        <v>18453.064</v>
      </c>
      <c r="I150" s="37">
        <f>I151+I159+I171+I184</f>
        <v>17758.507999999998</v>
      </c>
      <c r="J150" s="81">
        <f t="shared" si="15"/>
        <v>96.23609390830704</v>
      </c>
    </row>
    <row r="151" spans="1:10" ht="12.75" customHeight="1">
      <c r="A151" s="30">
        <v>143</v>
      </c>
      <c r="B151" s="2">
        <v>501</v>
      </c>
      <c r="C151" s="3"/>
      <c r="D151" s="3"/>
      <c r="E151" s="6" t="s">
        <v>25</v>
      </c>
      <c r="F151" s="37">
        <f>F152+F157</f>
        <v>1799.292</v>
      </c>
      <c r="G151" s="37">
        <f>G152+G157</f>
        <v>1799.292</v>
      </c>
      <c r="H151" s="37">
        <f>H152+H157</f>
        <v>1799.292</v>
      </c>
      <c r="I151" s="37">
        <f>I152+I157</f>
        <v>1683.159</v>
      </c>
      <c r="J151" s="81">
        <f t="shared" si="15"/>
        <v>93.5456279469925</v>
      </c>
    </row>
    <row r="152" spans="1:10" ht="12.75" customHeight="1">
      <c r="A152" s="30">
        <v>144</v>
      </c>
      <c r="B152" s="2">
        <v>501</v>
      </c>
      <c r="C152" s="3">
        <v>3500000</v>
      </c>
      <c r="D152" s="3"/>
      <c r="E152" s="6" t="s">
        <v>26</v>
      </c>
      <c r="F152" s="37">
        <f>F153+F155</f>
        <v>1779.292</v>
      </c>
      <c r="G152" s="37">
        <f>G153+G155</f>
        <v>1779.292</v>
      </c>
      <c r="H152" s="37">
        <f>H153+H155</f>
        <v>1779.292</v>
      </c>
      <c r="I152" s="37">
        <f>I153+I155</f>
        <v>1663.159</v>
      </c>
      <c r="J152" s="81">
        <f t="shared" si="15"/>
        <v>93.47307805576601</v>
      </c>
    </row>
    <row r="153" spans="1:10" ht="25.5" customHeight="1">
      <c r="A153" s="30">
        <v>145</v>
      </c>
      <c r="B153" s="2">
        <v>501</v>
      </c>
      <c r="C153" s="3">
        <v>3500200</v>
      </c>
      <c r="D153" s="3"/>
      <c r="E153" s="6" t="s">
        <v>27</v>
      </c>
      <c r="F153" s="37">
        <f>F154</f>
        <v>1367.45</v>
      </c>
      <c r="G153" s="37">
        <f>G154</f>
        <v>1367.45</v>
      </c>
      <c r="H153" s="37">
        <f>H154</f>
        <v>1367.45</v>
      </c>
      <c r="I153" s="37">
        <f>I154</f>
        <v>1251.409</v>
      </c>
      <c r="J153" s="81">
        <f t="shared" si="15"/>
        <v>91.51405901495485</v>
      </c>
    </row>
    <row r="154" spans="1:10" ht="25.5">
      <c r="A154" s="30">
        <v>146</v>
      </c>
      <c r="B154" s="4">
        <v>501</v>
      </c>
      <c r="C154" s="5">
        <v>3500200</v>
      </c>
      <c r="D154" s="5" t="s">
        <v>137</v>
      </c>
      <c r="E154" s="8" t="s">
        <v>138</v>
      </c>
      <c r="F154" s="38">
        <v>1367.45</v>
      </c>
      <c r="G154" s="38">
        <v>1367.45</v>
      </c>
      <c r="H154" s="38">
        <v>1367.45</v>
      </c>
      <c r="I154" s="79">
        <v>1251.409</v>
      </c>
      <c r="J154" s="75">
        <f t="shared" si="15"/>
        <v>91.51405901495485</v>
      </c>
    </row>
    <row r="155" spans="1:10" ht="12.75" customHeight="1">
      <c r="A155" s="30">
        <v>147</v>
      </c>
      <c r="B155" s="2">
        <v>501</v>
      </c>
      <c r="C155" s="3" t="s">
        <v>105</v>
      </c>
      <c r="D155" s="3"/>
      <c r="E155" s="6" t="s">
        <v>106</v>
      </c>
      <c r="F155" s="37">
        <f>F156</f>
        <v>411.842</v>
      </c>
      <c r="G155" s="37">
        <f>G156</f>
        <v>411.842</v>
      </c>
      <c r="H155" s="37">
        <f>H156</f>
        <v>411.842</v>
      </c>
      <c r="I155" s="37">
        <f>I156</f>
        <v>411.75</v>
      </c>
      <c r="J155" s="81">
        <f t="shared" si="15"/>
        <v>99.97766133614347</v>
      </c>
    </row>
    <row r="156" spans="1:10" s="24" customFormat="1" ht="12.75" customHeight="1">
      <c r="A156" s="30">
        <v>148</v>
      </c>
      <c r="B156" s="4">
        <v>501</v>
      </c>
      <c r="C156" s="5" t="s">
        <v>105</v>
      </c>
      <c r="D156" s="5" t="s">
        <v>135</v>
      </c>
      <c r="E156" s="8" t="s">
        <v>136</v>
      </c>
      <c r="F156" s="38">
        <v>411.842</v>
      </c>
      <c r="G156" s="38">
        <v>411.842</v>
      </c>
      <c r="H156" s="38">
        <v>411.842</v>
      </c>
      <c r="I156" s="79">
        <v>411.75</v>
      </c>
      <c r="J156" s="75">
        <f t="shared" si="15"/>
        <v>99.97766133614347</v>
      </c>
    </row>
    <row r="157" spans="1:10" s="25" customFormat="1" ht="25.5" customHeight="1">
      <c r="A157" s="30">
        <v>149</v>
      </c>
      <c r="B157" s="2">
        <v>501</v>
      </c>
      <c r="C157" s="3" t="s">
        <v>291</v>
      </c>
      <c r="D157" s="3"/>
      <c r="E157" s="6" t="s">
        <v>292</v>
      </c>
      <c r="F157" s="37">
        <f>F158</f>
        <v>20</v>
      </c>
      <c r="G157" s="37">
        <f>G158</f>
        <v>20</v>
      </c>
      <c r="H157" s="37">
        <f>H158</f>
        <v>20</v>
      </c>
      <c r="I157" s="37">
        <f>I158</f>
        <v>20</v>
      </c>
      <c r="J157" s="81">
        <f t="shared" si="15"/>
        <v>100</v>
      </c>
    </row>
    <row r="158" spans="1:10" s="24" customFormat="1" ht="12.75" customHeight="1">
      <c r="A158" s="30">
        <v>150</v>
      </c>
      <c r="B158" s="4">
        <v>501</v>
      </c>
      <c r="C158" s="5" t="s">
        <v>291</v>
      </c>
      <c r="D158" s="5" t="s">
        <v>135</v>
      </c>
      <c r="E158" s="8" t="s">
        <v>136</v>
      </c>
      <c r="F158" s="38">
        <v>20</v>
      </c>
      <c r="G158" s="38">
        <v>20</v>
      </c>
      <c r="H158" s="38">
        <v>20</v>
      </c>
      <c r="I158" s="79">
        <v>20</v>
      </c>
      <c r="J158" s="75">
        <f t="shared" si="15"/>
        <v>100</v>
      </c>
    </row>
    <row r="159" spans="1:10" ht="12.75" customHeight="1">
      <c r="A159" s="30">
        <v>151</v>
      </c>
      <c r="B159" s="2">
        <v>502</v>
      </c>
      <c r="C159" s="3"/>
      <c r="D159" s="3"/>
      <c r="E159" s="6" t="s">
        <v>28</v>
      </c>
      <c r="F159" s="37">
        <f>F160+F166+F169</f>
        <v>11993.296</v>
      </c>
      <c r="G159" s="37">
        <f>G160+G166+G169</f>
        <v>11993.296</v>
      </c>
      <c r="H159" s="37">
        <f>H160+H166+H169</f>
        <v>11993.296</v>
      </c>
      <c r="I159" s="37">
        <f>I160+I166+I169</f>
        <v>11486.958</v>
      </c>
      <c r="J159" s="81">
        <f t="shared" si="15"/>
        <v>95.77815806430526</v>
      </c>
    </row>
    <row r="160" spans="1:10" ht="12.75" customHeight="1">
      <c r="A160" s="30">
        <v>152</v>
      </c>
      <c r="B160" s="2">
        <v>502</v>
      </c>
      <c r="C160" s="3">
        <v>3510000</v>
      </c>
      <c r="D160" s="3"/>
      <c r="E160" s="6" t="s">
        <v>29</v>
      </c>
      <c r="F160" s="37">
        <f>F161</f>
        <v>3112.286</v>
      </c>
      <c r="G160" s="37">
        <f>G161</f>
        <v>3112.286</v>
      </c>
      <c r="H160" s="37">
        <f>H161</f>
        <v>3112.286</v>
      </c>
      <c r="I160" s="37">
        <f>I161</f>
        <v>3112.286</v>
      </c>
      <c r="J160" s="81">
        <f t="shared" si="15"/>
        <v>100</v>
      </c>
    </row>
    <row r="161" spans="1:10" ht="12.75" customHeight="1">
      <c r="A161" s="30">
        <v>153</v>
      </c>
      <c r="B161" s="2">
        <v>502</v>
      </c>
      <c r="C161" s="3">
        <v>3510500</v>
      </c>
      <c r="D161" s="3"/>
      <c r="E161" s="6" t="s">
        <v>30</v>
      </c>
      <c r="F161" s="37">
        <f>F162+F164+F163+F165</f>
        <v>3112.286</v>
      </c>
      <c r="G161" s="37">
        <f>G162+G164+G163+G165</f>
        <v>3112.286</v>
      </c>
      <c r="H161" s="37">
        <f>H162+H164+H163+H165</f>
        <v>3112.286</v>
      </c>
      <c r="I161" s="37">
        <f>I162+I164+I163+I165</f>
        <v>3112.286</v>
      </c>
      <c r="J161" s="81">
        <f t="shared" si="15"/>
        <v>100</v>
      </c>
    </row>
    <row r="162" spans="1:10" ht="25.5" customHeight="1">
      <c r="A162" s="30">
        <v>154</v>
      </c>
      <c r="B162" s="4">
        <v>502</v>
      </c>
      <c r="C162" s="5">
        <v>3510500</v>
      </c>
      <c r="D162" s="5" t="s">
        <v>137</v>
      </c>
      <c r="E162" s="8" t="s">
        <v>138</v>
      </c>
      <c r="F162" s="38">
        <v>958.4</v>
      </c>
      <c r="G162" s="38">
        <v>958.4</v>
      </c>
      <c r="H162" s="38">
        <v>958.4</v>
      </c>
      <c r="I162" s="79">
        <v>958.4</v>
      </c>
      <c r="J162" s="75">
        <f t="shared" si="15"/>
        <v>100</v>
      </c>
    </row>
    <row r="163" spans="1:10" ht="12.75" customHeight="1">
      <c r="A163" s="30">
        <v>155</v>
      </c>
      <c r="B163" s="4">
        <v>502</v>
      </c>
      <c r="C163" s="5">
        <v>3510500</v>
      </c>
      <c r="D163" s="5" t="s">
        <v>135</v>
      </c>
      <c r="E163" s="8" t="s">
        <v>136</v>
      </c>
      <c r="F163" s="38">
        <v>184.886</v>
      </c>
      <c r="G163" s="38">
        <v>184.886</v>
      </c>
      <c r="H163" s="38">
        <v>184.886</v>
      </c>
      <c r="I163" s="79">
        <v>184.886</v>
      </c>
      <c r="J163" s="75">
        <f t="shared" si="15"/>
        <v>100</v>
      </c>
    </row>
    <row r="164" spans="1:10" ht="29.25" customHeight="1">
      <c r="A164" s="30">
        <v>156</v>
      </c>
      <c r="B164" s="4">
        <v>502</v>
      </c>
      <c r="C164" s="5" t="s">
        <v>168</v>
      </c>
      <c r="D164" s="5" t="s">
        <v>147</v>
      </c>
      <c r="E164" s="8" t="s">
        <v>118</v>
      </c>
      <c r="F164" s="40">
        <f>93+46</f>
        <v>139</v>
      </c>
      <c r="G164" s="40">
        <f>93+46</f>
        <v>139</v>
      </c>
      <c r="H164" s="40">
        <f>93+46</f>
        <v>139</v>
      </c>
      <c r="I164" s="79">
        <v>139</v>
      </c>
      <c r="J164" s="75">
        <f t="shared" si="15"/>
        <v>100</v>
      </c>
    </row>
    <row r="165" spans="1:10" ht="29.25" customHeight="1">
      <c r="A165" s="30">
        <v>157</v>
      </c>
      <c r="B165" s="4">
        <v>502</v>
      </c>
      <c r="C165" s="5" t="s">
        <v>168</v>
      </c>
      <c r="D165" s="5" t="s">
        <v>139</v>
      </c>
      <c r="E165" s="14" t="s">
        <v>140</v>
      </c>
      <c r="F165" s="40">
        <f>1500+330</f>
        <v>1830</v>
      </c>
      <c r="G165" s="40">
        <f>1500+330</f>
        <v>1830</v>
      </c>
      <c r="H165" s="40">
        <f>1500+330</f>
        <v>1830</v>
      </c>
      <c r="I165" s="79">
        <v>1830</v>
      </c>
      <c r="J165" s="75">
        <f t="shared" si="15"/>
        <v>100</v>
      </c>
    </row>
    <row r="166" spans="1:10" ht="19.5" customHeight="1">
      <c r="A166" s="30">
        <v>158</v>
      </c>
      <c r="B166" s="2">
        <v>502</v>
      </c>
      <c r="C166" s="11" t="s">
        <v>76</v>
      </c>
      <c r="D166" s="11"/>
      <c r="E166" s="6" t="s">
        <v>89</v>
      </c>
      <c r="F166" s="37">
        <f>F167</f>
        <v>502.61</v>
      </c>
      <c r="G166" s="37">
        <f aca="true" t="shared" si="17" ref="G166:I167">G167</f>
        <v>502.61</v>
      </c>
      <c r="H166" s="37">
        <f t="shared" si="17"/>
        <v>502.61</v>
      </c>
      <c r="I166" s="37">
        <f t="shared" si="17"/>
        <v>497.32</v>
      </c>
      <c r="J166" s="81">
        <f t="shared" si="15"/>
        <v>98.94749408089771</v>
      </c>
    </row>
    <row r="167" spans="1:10" ht="28.5" customHeight="1">
      <c r="A167" s="30">
        <v>159</v>
      </c>
      <c r="B167" s="2">
        <v>502</v>
      </c>
      <c r="C167" s="3" t="s">
        <v>214</v>
      </c>
      <c r="D167" s="3"/>
      <c r="E167" s="6" t="s">
        <v>221</v>
      </c>
      <c r="F167" s="37">
        <f>F168</f>
        <v>502.61</v>
      </c>
      <c r="G167" s="37">
        <f t="shared" si="17"/>
        <v>502.61</v>
      </c>
      <c r="H167" s="37">
        <f t="shared" si="17"/>
        <v>502.61</v>
      </c>
      <c r="I167" s="37">
        <f t="shared" si="17"/>
        <v>497.32</v>
      </c>
      <c r="J167" s="81">
        <f t="shared" si="15"/>
        <v>98.94749408089771</v>
      </c>
    </row>
    <row r="168" spans="1:10" ht="29.25" customHeight="1">
      <c r="A168" s="30">
        <v>160</v>
      </c>
      <c r="B168" s="4">
        <v>502</v>
      </c>
      <c r="C168" s="5" t="s">
        <v>214</v>
      </c>
      <c r="D168" s="5" t="s">
        <v>147</v>
      </c>
      <c r="E168" s="8" t="s">
        <v>215</v>
      </c>
      <c r="F168" s="38">
        <v>502.61</v>
      </c>
      <c r="G168" s="38">
        <v>502.61</v>
      </c>
      <c r="H168" s="38">
        <v>502.61</v>
      </c>
      <c r="I168" s="79">
        <v>497.32</v>
      </c>
      <c r="J168" s="75">
        <f t="shared" si="15"/>
        <v>98.94749408089771</v>
      </c>
    </row>
    <row r="169" spans="1:10" ht="18" customHeight="1">
      <c r="A169" s="30">
        <v>161</v>
      </c>
      <c r="B169" s="2">
        <v>502</v>
      </c>
      <c r="C169" s="3" t="s">
        <v>236</v>
      </c>
      <c r="D169" s="5"/>
      <c r="E169" s="6" t="s">
        <v>237</v>
      </c>
      <c r="F169" s="37">
        <f>F170</f>
        <v>8378.4</v>
      </c>
      <c r="G169" s="37">
        <f>G170</f>
        <v>8378.4</v>
      </c>
      <c r="H169" s="37">
        <f>H170</f>
        <v>8378.4</v>
      </c>
      <c r="I169" s="37">
        <f>I170</f>
        <v>7877.352</v>
      </c>
      <c r="J169" s="81">
        <f t="shared" si="15"/>
        <v>94.01976511028359</v>
      </c>
    </row>
    <row r="170" spans="1:10" ht="27" customHeight="1">
      <c r="A170" s="30">
        <v>162</v>
      </c>
      <c r="B170" s="4">
        <v>502</v>
      </c>
      <c r="C170" s="5" t="s">
        <v>236</v>
      </c>
      <c r="D170" s="5" t="s">
        <v>147</v>
      </c>
      <c r="E170" s="8" t="s">
        <v>215</v>
      </c>
      <c r="F170" s="38">
        <v>8378.4</v>
      </c>
      <c r="G170" s="38">
        <v>8378.4</v>
      </c>
      <c r="H170" s="38">
        <v>8378.4</v>
      </c>
      <c r="I170" s="79">
        <v>7877.352</v>
      </c>
      <c r="J170" s="75">
        <f t="shared" si="15"/>
        <v>94.01976511028359</v>
      </c>
    </row>
    <row r="171" spans="1:10" ht="12.75" customHeight="1">
      <c r="A171" s="30">
        <v>163</v>
      </c>
      <c r="B171" s="2">
        <v>503</v>
      </c>
      <c r="C171" s="3"/>
      <c r="D171" s="3"/>
      <c r="E171" s="6" t="s">
        <v>31</v>
      </c>
      <c r="F171" s="37">
        <f>F172+F181</f>
        <v>4630.356</v>
      </c>
      <c r="G171" s="37">
        <f>G172+G181</f>
        <v>4630.356</v>
      </c>
      <c r="H171" s="37">
        <f>H172+H181</f>
        <v>4630.356</v>
      </c>
      <c r="I171" s="37">
        <f>I172+I181</f>
        <v>4558.269</v>
      </c>
      <c r="J171" s="81">
        <f t="shared" si="15"/>
        <v>98.44316506117458</v>
      </c>
    </row>
    <row r="172" spans="1:10" ht="12.75" customHeight="1">
      <c r="A172" s="30">
        <v>164</v>
      </c>
      <c r="B172" s="2">
        <v>503</v>
      </c>
      <c r="C172" s="3">
        <v>6000000</v>
      </c>
      <c r="D172" s="3"/>
      <c r="E172" s="6" t="s">
        <v>31</v>
      </c>
      <c r="F172" s="37">
        <f>F173+F177+F179+F175</f>
        <v>4625.334</v>
      </c>
      <c r="G172" s="37">
        <f>G173+G177+G179+G175</f>
        <v>4625.334</v>
      </c>
      <c r="H172" s="37">
        <f>H173+H177+H179+H175</f>
        <v>4625.334</v>
      </c>
      <c r="I172" s="37">
        <f>I173+I177+I179+I175</f>
        <v>4553.247</v>
      </c>
      <c r="J172" s="81">
        <f t="shared" si="15"/>
        <v>98.44147471296128</v>
      </c>
    </row>
    <row r="173" spans="1:10" ht="12.75" customHeight="1">
      <c r="A173" s="30">
        <v>165</v>
      </c>
      <c r="B173" s="2">
        <v>503</v>
      </c>
      <c r="C173" s="3">
        <v>6000100</v>
      </c>
      <c r="D173" s="3"/>
      <c r="E173" s="6" t="s">
        <v>32</v>
      </c>
      <c r="F173" s="37">
        <f>F174</f>
        <v>2741.271</v>
      </c>
      <c r="G173" s="37">
        <f>G174</f>
        <v>2741.271</v>
      </c>
      <c r="H173" s="37">
        <f>H174</f>
        <v>2741.271</v>
      </c>
      <c r="I173" s="37">
        <f>I174</f>
        <v>2701.883</v>
      </c>
      <c r="J173" s="81">
        <f t="shared" si="15"/>
        <v>98.56314826224768</v>
      </c>
    </row>
    <row r="174" spans="1:10" s="24" customFormat="1" ht="12.75" customHeight="1">
      <c r="A174" s="30">
        <v>166</v>
      </c>
      <c r="B174" s="4">
        <v>503</v>
      </c>
      <c r="C174" s="5" t="s">
        <v>112</v>
      </c>
      <c r="D174" s="5" t="s">
        <v>135</v>
      </c>
      <c r="E174" s="8" t="s">
        <v>136</v>
      </c>
      <c r="F174" s="40">
        <v>2741.271</v>
      </c>
      <c r="G174" s="40">
        <v>2741.271</v>
      </c>
      <c r="H174" s="40">
        <v>2741.271</v>
      </c>
      <c r="I174" s="79">
        <v>2701.883</v>
      </c>
      <c r="J174" s="75">
        <f t="shared" si="15"/>
        <v>98.56314826224768</v>
      </c>
    </row>
    <row r="175" spans="1:10" s="24" customFormat="1" ht="48" customHeight="1">
      <c r="A175" s="30">
        <v>167</v>
      </c>
      <c r="B175" s="2">
        <v>503</v>
      </c>
      <c r="C175" s="3">
        <v>6000200</v>
      </c>
      <c r="D175" s="3"/>
      <c r="E175" s="6" t="s">
        <v>216</v>
      </c>
      <c r="F175" s="37">
        <f>F176</f>
        <v>121.791</v>
      </c>
      <c r="G175" s="37">
        <f>G176</f>
        <v>121.791</v>
      </c>
      <c r="H175" s="37">
        <f>H176</f>
        <v>121.791</v>
      </c>
      <c r="I175" s="37">
        <f>I176</f>
        <v>121.791</v>
      </c>
      <c r="J175" s="81">
        <f t="shared" si="15"/>
        <v>100</v>
      </c>
    </row>
    <row r="176" spans="1:10" s="24" customFormat="1" ht="12.75" customHeight="1">
      <c r="A176" s="30">
        <v>168</v>
      </c>
      <c r="B176" s="4">
        <v>503</v>
      </c>
      <c r="C176" s="5">
        <v>6000200</v>
      </c>
      <c r="D176" s="5" t="s">
        <v>135</v>
      </c>
      <c r="E176" s="8" t="s">
        <v>136</v>
      </c>
      <c r="F176" s="40">
        <v>121.791</v>
      </c>
      <c r="G176" s="40">
        <v>121.791</v>
      </c>
      <c r="H176" s="40">
        <v>121.791</v>
      </c>
      <c r="I176" s="79">
        <v>121.791</v>
      </c>
      <c r="J176" s="75">
        <f t="shared" si="15"/>
        <v>100</v>
      </c>
    </row>
    <row r="177" spans="1:10" ht="12.75" customHeight="1">
      <c r="A177" s="30">
        <v>169</v>
      </c>
      <c r="B177" s="2">
        <v>503</v>
      </c>
      <c r="C177" s="3">
        <v>6000400</v>
      </c>
      <c r="D177" s="3"/>
      <c r="E177" s="6" t="s">
        <v>33</v>
      </c>
      <c r="F177" s="37">
        <f>F178</f>
        <v>277.542</v>
      </c>
      <c r="G177" s="37">
        <f>G178</f>
        <v>277.542</v>
      </c>
      <c r="H177" s="37">
        <f>H178</f>
        <v>277.542</v>
      </c>
      <c r="I177" s="37">
        <f>I178</f>
        <v>277.493</v>
      </c>
      <c r="J177" s="81">
        <f t="shared" si="15"/>
        <v>99.98234501444827</v>
      </c>
    </row>
    <row r="178" spans="1:10" ht="12.75" customHeight="1">
      <c r="A178" s="30">
        <v>170</v>
      </c>
      <c r="B178" s="4">
        <v>503</v>
      </c>
      <c r="C178" s="5">
        <v>6000400</v>
      </c>
      <c r="D178" s="5" t="s">
        <v>135</v>
      </c>
      <c r="E178" s="8" t="s">
        <v>136</v>
      </c>
      <c r="F178" s="40">
        <v>277.542</v>
      </c>
      <c r="G178" s="40">
        <v>277.542</v>
      </c>
      <c r="H178" s="40">
        <v>277.542</v>
      </c>
      <c r="I178" s="79">
        <v>277.493</v>
      </c>
      <c r="J178" s="75">
        <f t="shared" si="15"/>
        <v>99.98234501444827</v>
      </c>
    </row>
    <row r="179" spans="1:10" ht="25.5" customHeight="1">
      <c r="A179" s="30">
        <v>171</v>
      </c>
      <c r="B179" s="2">
        <v>503</v>
      </c>
      <c r="C179" s="3">
        <v>6000500</v>
      </c>
      <c r="D179" s="3"/>
      <c r="E179" s="6" t="s">
        <v>34</v>
      </c>
      <c r="F179" s="37">
        <f>F180</f>
        <v>1484.73</v>
      </c>
      <c r="G179" s="37">
        <f>G180</f>
        <v>1484.73</v>
      </c>
      <c r="H179" s="37">
        <f>H180</f>
        <v>1484.73</v>
      </c>
      <c r="I179" s="37">
        <f>I180</f>
        <v>1452.08</v>
      </c>
      <c r="J179" s="81">
        <f t="shared" si="15"/>
        <v>97.80094697352379</v>
      </c>
    </row>
    <row r="180" spans="1:10" ht="12.75" customHeight="1">
      <c r="A180" s="30">
        <v>172</v>
      </c>
      <c r="B180" s="4">
        <v>503</v>
      </c>
      <c r="C180" s="5">
        <v>6000500</v>
      </c>
      <c r="D180" s="5" t="s">
        <v>135</v>
      </c>
      <c r="E180" s="8" t="s">
        <v>136</v>
      </c>
      <c r="F180" s="38">
        <v>1484.73</v>
      </c>
      <c r="G180" s="38">
        <v>1484.73</v>
      </c>
      <c r="H180" s="38">
        <v>1484.73</v>
      </c>
      <c r="I180" s="79">
        <v>1452.08</v>
      </c>
      <c r="J180" s="75">
        <f t="shared" si="15"/>
        <v>97.80094697352379</v>
      </c>
    </row>
    <row r="181" spans="1:10" ht="12.75" customHeight="1">
      <c r="A181" s="30">
        <v>173</v>
      </c>
      <c r="B181" s="2">
        <v>503</v>
      </c>
      <c r="C181" s="11" t="s">
        <v>76</v>
      </c>
      <c r="D181" s="3"/>
      <c r="E181" s="6" t="s">
        <v>89</v>
      </c>
      <c r="F181" s="37">
        <f>F182</f>
        <v>5.022</v>
      </c>
      <c r="G181" s="37">
        <f aca="true" t="shared" si="18" ref="G181:I182">G182</f>
        <v>5.022</v>
      </c>
      <c r="H181" s="37">
        <f t="shared" si="18"/>
        <v>5.022</v>
      </c>
      <c r="I181" s="37">
        <f t="shared" si="18"/>
        <v>5.022</v>
      </c>
      <c r="J181" s="81">
        <f t="shared" si="15"/>
        <v>100</v>
      </c>
    </row>
    <row r="182" spans="1:10" ht="25.5">
      <c r="A182" s="30">
        <v>174</v>
      </c>
      <c r="B182" s="2">
        <v>503</v>
      </c>
      <c r="C182" s="11" t="s">
        <v>217</v>
      </c>
      <c r="D182" s="3"/>
      <c r="E182" s="6" t="s">
        <v>218</v>
      </c>
      <c r="F182" s="37">
        <f>F183</f>
        <v>5.022</v>
      </c>
      <c r="G182" s="37">
        <f t="shared" si="18"/>
        <v>5.022</v>
      </c>
      <c r="H182" s="37">
        <f t="shared" si="18"/>
        <v>5.022</v>
      </c>
      <c r="I182" s="37">
        <f t="shared" si="18"/>
        <v>5.022</v>
      </c>
      <c r="J182" s="81">
        <f t="shared" si="15"/>
        <v>100</v>
      </c>
    </row>
    <row r="183" spans="1:10" ht="12.75" customHeight="1">
      <c r="A183" s="30">
        <v>175</v>
      </c>
      <c r="B183" s="4">
        <v>503</v>
      </c>
      <c r="C183" s="13" t="s">
        <v>217</v>
      </c>
      <c r="D183" s="5" t="s">
        <v>135</v>
      </c>
      <c r="E183" s="8" t="s">
        <v>136</v>
      </c>
      <c r="F183" s="38">
        <v>5.022</v>
      </c>
      <c r="G183" s="38">
        <v>5.022</v>
      </c>
      <c r="H183" s="38">
        <v>5.022</v>
      </c>
      <c r="I183" s="79">
        <v>5.022</v>
      </c>
      <c r="J183" s="75">
        <f t="shared" si="15"/>
        <v>100</v>
      </c>
    </row>
    <row r="184" spans="1:10" ht="12.75" customHeight="1">
      <c r="A184" s="30">
        <v>176</v>
      </c>
      <c r="B184" s="2">
        <v>505</v>
      </c>
      <c r="C184" s="3"/>
      <c r="D184" s="3"/>
      <c r="E184" s="6" t="s">
        <v>222</v>
      </c>
      <c r="F184" s="37">
        <f>F185+F189</f>
        <v>30.11999999999982</v>
      </c>
      <c r="G184" s="37">
        <f>G185+G189</f>
        <v>30.11999999999982</v>
      </c>
      <c r="H184" s="37">
        <f>H185+H189</f>
        <v>30.11999999999982</v>
      </c>
      <c r="I184" s="37">
        <f>I185+I189</f>
        <v>30.122</v>
      </c>
      <c r="J184" s="81">
        <f t="shared" si="15"/>
        <v>100.0066401062423</v>
      </c>
    </row>
    <row r="185" spans="1:10" ht="12.75" customHeight="1">
      <c r="A185" s="30">
        <v>177</v>
      </c>
      <c r="B185" s="2">
        <v>505</v>
      </c>
      <c r="C185" s="3" t="s">
        <v>59</v>
      </c>
      <c r="D185" s="3"/>
      <c r="E185" s="9" t="s">
        <v>104</v>
      </c>
      <c r="F185" s="37">
        <f>F186</f>
        <v>-0.00200000000018008</v>
      </c>
      <c r="G185" s="37">
        <f>G186</f>
        <v>-0.00200000000018008</v>
      </c>
      <c r="H185" s="37">
        <f>H186</f>
        <v>-0.00200000000018008</v>
      </c>
      <c r="I185" s="37">
        <f>I186</f>
        <v>0</v>
      </c>
      <c r="J185" s="81">
        <f t="shared" si="15"/>
        <v>0</v>
      </c>
    </row>
    <row r="186" spans="1:10" ht="12.75" customHeight="1">
      <c r="A186" s="30">
        <v>178</v>
      </c>
      <c r="B186" s="2">
        <v>505</v>
      </c>
      <c r="C186" s="3" t="s">
        <v>223</v>
      </c>
      <c r="D186" s="3"/>
      <c r="E186" s="6" t="s">
        <v>18</v>
      </c>
      <c r="F186" s="37">
        <f>SUM(F187:F188)</f>
        <v>-0.00200000000018008</v>
      </c>
      <c r="G186" s="37">
        <f>SUM(G187:G188)</f>
        <v>-0.00200000000018008</v>
      </c>
      <c r="H186" s="37">
        <f>SUM(H187:H188)</f>
        <v>-0.00200000000018008</v>
      </c>
      <c r="I186" s="37">
        <f>SUM(I187:I188)</f>
        <v>0</v>
      </c>
      <c r="J186" s="81">
        <f t="shared" si="15"/>
        <v>0</v>
      </c>
    </row>
    <row r="187" spans="1:10" ht="12.75" customHeight="1">
      <c r="A187" s="30">
        <v>179</v>
      </c>
      <c r="B187" s="4">
        <v>505</v>
      </c>
      <c r="C187" s="5" t="s">
        <v>223</v>
      </c>
      <c r="D187" s="5" t="s">
        <v>121</v>
      </c>
      <c r="E187" s="8" t="s">
        <v>124</v>
      </c>
      <c r="F187" s="38">
        <f>2956-431.188-597.395-1054.479-872.94</f>
        <v>-0.00200000000018008</v>
      </c>
      <c r="G187" s="38">
        <f>2956-431.188-597.395-1054.479-872.94</f>
        <v>-0.00200000000018008</v>
      </c>
      <c r="H187" s="38">
        <f>2956-431.188-597.395-1054.479-872.94</f>
        <v>-0.00200000000018008</v>
      </c>
      <c r="I187" s="79">
        <v>0</v>
      </c>
      <c r="J187" s="75">
        <f t="shared" si="15"/>
        <v>0</v>
      </c>
    </row>
    <row r="188" spans="1:10" ht="12.75" customHeight="1">
      <c r="A188" s="30">
        <v>180</v>
      </c>
      <c r="B188" s="4">
        <v>505</v>
      </c>
      <c r="C188" s="13" t="s">
        <v>223</v>
      </c>
      <c r="D188" s="5" t="s">
        <v>135</v>
      </c>
      <c r="E188" s="8" t="s">
        <v>136</v>
      </c>
      <c r="F188" s="38">
        <f>2300-1318.291-762.132-219.577</f>
        <v>0</v>
      </c>
      <c r="G188" s="38">
        <f>2300-1318.291-762.132-219.577</f>
        <v>0</v>
      </c>
      <c r="H188" s="38">
        <f>2300-1318.291-762.132-219.577</f>
        <v>0</v>
      </c>
      <c r="I188" s="79">
        <v>0</v>
      </c>
      <c r="J188" s="75">
        <v>0</v>
      </c>
    </row>
    <row r="189" spans="1:10" ht="12.75" customHeight="1">
      <c r="A189" s="30">
        <v>181</v>
      </c>
      <c r="B189" s="2">
        <v>505</v>
      </c>
      <c r="C189" s="3" t="s">
        <v>76</v>
      </c>
      <c r="D189" s="3"/>
      <c r="E189" s="6" t="s">
        <v>89</v>
      </c>
      <c r="F189" s="37">
        <f>F190</f>
        <v>30.122</v>
      </c>
      <c r="G189" s="37">
        <f aca="true" t="shared" si="19" ref="G189:I190">G190</f>
        <v>30.122</v>
      </c>
      <c r="H189" s="37">
        <f t="shared" si="19"/>
        <v>30.122</v>
      </c>
      <c r="I189" s="37">
        <f t="shared" si="19"/>
        <v>30.122</v>
      </c>
      <c r="J189" s="81">
        <f t="shared" si="15"/>
        <v>100</v>
      </c>
    </row>
    <row r="190" spans="1:10" ht="12.75" customHeight="1">
      <c r="A190" s="30">
        <v>182</v>
      </c>
      <c r="B190" s="2">
        <v>505</v>
      </c>
      <c r="C190" s="3" t="s">
        <v>255</v>
      </c>
      <c r="D190" s="3"/>
      <c r="E190" s="6" t="s">
        <v>256</v>
      </c>
      <c r="F190" s="37">
        <f>F191</f>
        <v>30.122</v>
      </c>
      <c r="G190" s="37">
        <f t="shared" si="19"/>
        <v>30.122</v>
      </c>
      <c r="H190" s="37">
        <f t="shared" si="19"/>
        <v>30.122</v>
      </c>
      <c r="I190" s="37">
        <f t="shared" si="19"/>
        <v>30.122</v>
      </c>
      <c r="J190" s="81">
        <f t="shared" si="15"/>
        <v>100</v>
      </c>
    </row>
    <row r="191" spans="1:10" ht="12.75" customHeight="1">
      <c r="A191" s="30">
        <v>183</v>
      </c>
      <c r="B191" s="4">
        <v>505</v>
      </c>
      <c r="C191" s="5" t="s">
        <v>255</v>
      </c>
      <c r="D191" s="5" t="s">
        <v>135</v>
      </c>
      <c r="E191" s="8" t="s">
        <v>136</v>
      </c>
      <c r="F191" s="38">
        <v>30.122</v>
      </c>
      <c r="G191" s="38">
        <v>30.122</v>
      </c>
      <c r="H191" s="38">
        <v>30.122</v>
      </c>
      <c r="I191" s="79">
        <v>30.122</v>
      </c>
      <c r="J191" s="75">
        <f t="shared" si="15"/>
        <v>100</v>
      </c>
    </row>
    <row r="192" spans="1:10" ht="15.75" customHeight="1">
      <c r="A192" s="30">
        <v>184</v>
      </c>
      <c r="B192" s="2">
        <v>600</v>
      </c>
      <c r="C192" s="3"/>
      <c r="D192" s="3"/>
      <c r="E192" s="34" t="s">
        <v>35</v>
      </c>
      <c r="F192" s="37">
        <f>F193</f>
        <v>479.461</v>
      </c>
      <c r="G192" s="37">
        <f aca="true" t="shared" si="20" ref="G192:I195">G193</f>
        <v>479.461</v>
      </c>
      <c r="H192" s="37">
        <f t="shared" si="20"/>
        <v>479.461</v>
      </c>
      <c r="I192" s="37">
        <f t="shared" si="20"/>
        <v>479.434</v>
      </c>
      <c r="J192" s="81">
        <f t="shared" si="15"/>
        <v>99.99436867649298</v>
      </c>
    </row>
    <row r="193" spans="1:10" ht="25.5" customHeight="1">
      <c r="A193" s="30">
        <v>185</v>
      </c>
      <c r="B193" s="2">
        <v>603</v>
      </c>
      <c r="C193" s="3"/>
      <c r="D193" s="3"/>
      <c r="E193" s="6" t="s">
        <v>36</v>
      </c>
      <c r="F193" s="37">
        <f>F194</f>
        <v>479.461</v>
      </c>
      <c r="G193" s="37">
        <f t="shared" si="20"/>
        <v>479.461</v>
      </c>
      <c r="H193" s="37">
        <f t="shared" si="20"/>
        <v>479.461</v>
      </c>
      <c r="I193" s="37">
        <f t="shared" si="20"/>
        <v>479.434</v>
      </c>
      <c r="J193" s="81">
        <f t="shared" si="15"/>
        <v>99.99436867649298</v>
      </c>
    </row>
    <row r="194" spans="1:10" ht="12.75" customHeight="1">
      <c r="A194" s="30">
        <v>186</v>
      </c>
      <c r="B194" s="2">
        <v>603</v>
      </c>
      <c r="C194" s="3">
        <v>4100000</v>
      </c>
      <c r="D194" s="3"/>
      <c r="E194" s="6" t="s">
        <v>37</v>
      </c>
      <c r="F194" s="37">
        <f>F195</f>
        <v>479.461</v>
      </c>
      <c r="G194" s="37">
        <f t="shared" si="20"/>
        <v>479.461</v>
      </c>
      <c r="H194" s="37">
        <f t="shared" si="20"/>
        <v>479.461</v>
      </c>
      <c r="I194" s="37">
        <f t="shared" si="20"/>
        <v>479.434</v>
      </c>
      <c r="J194" s="81">
        <f t="shared" si="15"/>
        <v>99.99436867649298</v>
      </c>
    </row>
    <row r="195" spans="1:10" ht="12.75" customHeight="1">
      <c r="A195" s="30">
        <v>187</v>
      </c>
      <c r="B195" s="2">
        <v>603</v>
      </c>
      <c r="C195" s="3" t="s">
        <v>70</v>
      </c>
      <c r="D195" s="3"/>
      <c r="E195" s="6" t="s">
        <v>38</v>
      </c>
      <c r="F195" s="37">
        <f>F196</f>
        <v>479.461</v>
      </c>
      <c r="G195" s="37">
        <f t="shared" si="20"/>
        <v>479.461</v>
      </c>
      <c r="H195" s="37">
        <f t="shared" si="20"/>
        <v>479.461</v>
      </c>
      <c r="I195" s="37">
        <f t="shared" si="20"/>
        <v>479.434</v>
      </c>
      <c r="J195" s="81">
        <f t="shared" si="15"/>
        <v>99.99436867649298</v>
      </c>
    </row>
    <row r="196" spans="1:10" ht="12.75" customHeight="1">
      <c r="A196" s="30">
        <v>188</v>
      </c>
      <c r="B196" s="4">
        <v>603</v>
      </c>
      <c r="C196" s="5" t="s">
        <v>70</v>
      </c>
      <c r="D196" s="5" t="s">
        <v>135</v>
      </c>
      <c r="E196" s="8" t="s">
        <v>136</v>
      </c>
      <c r="F196" s="38">
        <v>479.461</v>
      </c>
      <c r="G196" s="38">
        <v>479.461</v>
      </c>
      <c r="H196" s="38">
        <v>479.461</v>
      </c>
      <c r="I196" s="79">
        <v>479.434</v>
      </c>
      <c r="J196" s="75">
        <f t="shared" si="15"/>
        <v>99.99436867649298</v>
      </c>
    </row>
    <row r="197" spans="1:10" ht="15.75" customHeight="1">
      <c r="A197" s="30">
        <v>189</v>
      </c>
      <c r="B197" s="2">
        <v>700</v>
      </c>
      <c r="C197" s="3"/>
      <c r="D197" s="3"/>
      <c r="E197" s="34" t="s">
        <v>39</v>
      </c>
      <c r="F197" s="37">
        <f>F198+F211+F250+F259</f>
        <v>104282.31199999999</v>
      </c>
      <c r="G197" s="37">
        <f>G198+G211+G250+G259</f>
        <v>104282.31199999999</v>
      </c>
      <c r="H197" s="37">
        <f>H198+H211+H250+H259</f>
        <v>104282.31199999999</v>
      </c>
      <c r="I197" s="37">
        <f>I198+I211+I250+I259</f>
        <v>103179.57400000001</v>
      </c>
      <c r="J197" s="75">
        <f t="shared" si="15"/>
        <v>98.94254550090913</v>
      </c>
    </row>
    <row r="198" spans="1:10" ht="12.75" customHeight="1">
      <c r="A198" s="30">
        <v>190</v>
      </c>
      <c r="B198" s="2">
        <v>701</v>
      </c>
      <c r="C198" s="3"/>
      <c r="D198" s="3"/>
      <c r="E198" s="6" t="s">
        <v>40</v>
      </c>
      <c r="F198" s="37">
        <f>F201+F207+F209+F199</f>
        <v>28805.447</v>
      </c>
      <c r="G198" s="37">
        <f>G201+G207+G209+G199</f>
        <v>28805.447</v>
      </c>
      <c r="H198" s="37">
        <f>H201+H207+H209+H199</f>
        <v>28805.447</v>
      </c>
      <c r="I198" s="37">
        <f>I201+I207+I209+I199</f>
        <v>28334.299999999996</v>
      </c>
      <c r="J198" s="75">
        <f t="shared" si="15"/>
        <v>98.36438226422939</v>
      </c>
    </row>
    <row r="199" spans="1:10" ht="30" customHeight="1">
      <c r="A199" s="30">
        <v>191</v>
      </c>
      <c r="B199" s="2">
        <v>701</v>
      </c>
      <c r="C199" s="3" t="s">
        <v>289</v>
      </c>
      <c r="D199" s="3"/>
      <c r="E199" s="6" t="s">
        <v>290</v>
      </c>
      <c r="F199" s="37">
        <f>F200</f>
        <v>499.948</v>
      </c>
      <c r="G199" s="37">
        <f>G200</f>
        <v>499.948</v>
      </c>
      <c r="H199" s="37">
        <f>H200</f>
        <v>499.948</v>
      </c>
      <c r="I199" s="37">
        <f>I200</f>
        <v>499.948</v>
      </c>
      <c r="J199" s="81">
        <f t="shared" si="15"/>
        <v>100</v>
      </c>
    </row>
    <row r="200" spans="1:10" ht="12.75" customHeight="1">
      <c r="A200" s="30">
        <v>192</v>
      </c>
      <c r="B200" s="4">
        <v>701</v>
      </c>
      <c r="C200" s="5" t="s">
        <v>289</v>
      </c>
      <c r="D200" s="5" t="s">
        <v>137</v>
      </c>
      <c r="E200" s="8" t="s">
        <v>138</v>
      </c>
      <c r="F200" s="40">
        <v>499.948</v>
      </c>
      <c r="G200" s="40">
        <v>499.948</v>
      </c>
      <c r="H200" s="40">
        <v>499.948</v>
      </c>
      <c r="I200" s="79">
        <v>499.948</v>
      </c>
      <c r="J200" s="75">
        <f t="shared" si="15"/>
        <v>100</v>
      </c>
    </row>
    <row r="201" spans="1:10" ht="12.75" customHeight="1">
      <c r="A201" s="30">
        <v>193</v>
      </c>
      <c r="B201" s="2">
        <v>701</v>
      </c>
      <c r="C201" s="3">
        <v>4200000</v>
      </c>
      <c r="D201" s="3"/>
      <c r="E201" s="6" t="s">
        <v>41</v>
      </c>
      <c r="F201" s="37">
        <f>F202</f>
        <v>27632.699</v>
      </c>
      <c r="G201" s="37">
        <f>G202</f>
        <v>27632.699</v>
      </c>
      <c r="H201" s="37">
        <f>H202</f>
        <v>27632.699</v>
      </c>
      <c r="I201" s="37">
        <f>I202</f>
        <v>27584.369999999995</v>
      </c>
      <c r="J201" s="81">
        <f t="shared" si="15"/>
        <v>99.82510213714554</v>
      </c>
    </row>
    <row r="202" spans="1:10" ht="12.75" customHeight="1">
      <c r="A202" s="30">
        <v>194</v>
      </c>
      <c r="B202" s="2">
        <v>701</v>
      </c>
      <c r="C202" s="3">
        <v>4209900</v>
      </c>
      <c r="D202" s="3"/>
      <c r="E202" s="6" t="s">
        <v>18</v>
      </c>
      <c r="F202" s="37">
        <f>F203+F206+F205+F204</f>
        <v>27632.699</v>
      </c>
      <c r="G202" s="37">
        <f>G203+G206+G205+G204</f>
        <v>27632.699</v>
      </c>
      <c r="H202" s="37">
        <f>H203+H206+H205+H204</f>
        <v>27632.699</v>
      </c>
      <c r="I202" s="37">
        <f>I203+I206+I205+I204</f>
        <v>27584.369999999995</v>
      </c>
      <c r="J202" s="81">
        <f aca="true" t="shared" si="21" ref="J202:J265">I202/H202*100</f>
        <v>99.82510213714554</v>
      </c>
    </row>
    <row r="203" spans="1:10" ht="12.75" customHeight="1">
      <c r="A203" s="30">
        <v>195</v>
      </c>
      <c r="B203" s="4">
        <v>701</v>
      </c>
      <c r="C203" s="5">
        <v>4209900</v>
      </c>
      <c r="D203" s="5" t="s">
        <v>121</v>
      </c>
      <c r="E203" s="8" t="s">
        <v>124</v>
      </c>
      <c r="F203" s="40">
        <v>18440.741</v>
      </c>
      <c r="G203" s="40">
        <v>18440.741</v>
      </c>
      <c r="H203" s="40">
        <v>18440.741</v>
      </c>
      <c r="I203" s="79">
        <v>18393.153</v>
      </c>
      <c r="J203" s="75">
        <f t="shared" si="21"/>
        <v>99.74194095562645</v>
      </c>
    </row>
    <row r="204" spans="1:10" ht="27" customHeight="1">
      <c r="A204" s="30">
        <v>196</v>
      </c>
      <c r="B204" s="4">
        <v>701</v>
      </c>
      <c r="C204" s="5">
        <v>4209900</v>
      </c>
      <c r="D204" s="5" t="s">
        <v>144</v>
      </c>
      <c r="E204" s="8" t="s">
        <v>145</v>
      </c>
      <c r="F204" s="40">
        <v>211.5</v>
      </c>
      <c r="G204" s="40">
        <v>211.5</v>
      </c>
      <c r="H204" s="40">
        <v>211.5</v>
      </c>
      <c r="I204" s="79">
        <v>211.402</v>
      </c>
      <c r="J204" s="75">
        <f t="shared" si="21"/>
        <v>99.95366430260046</v>
      </c>
    </row>
    <row r="205" spans="1:10" ht="24" customHeight="1">
      <c r="A205" s="30">
        <v>197</v>
      </c>
      <c r="B205" s="4">
        <v>701</v>
      </c>
      <c r="C205" s="5" t="s">
        <v>148</v>
      </c>
      <c r="D205" s="5" t="s">
        <v>137</v>
      </c>
      <c r="E205" s="8" t="s">
        <v>138</v>
      </c>
      <c r="F205" s="40">
        <v>595.746</v>
      </c>
      <c r="G205" s="40">
        <v>595.746</v>
      </c>
      <c r="H205" s="40">
        <v>595.746</v>
      </c>
      <c r="I205" s="79">
        <v>595.746</v>
      </c>
      <c r="J205" s="75">
        <f t="shared" si="21"/>
        <v>100</v>
      </c>
    </row>
    <row r="206" spans="1:10" ht="13.5" customHeight="1">
      <c r="A206" s="30">
        <v>198</v>
      </c>
      <c r="B206" s="4">
        <v>701</v>
      </c>
      <c r="C206" s="5" t="s">
        <v>148</v>
      </c>
      <c r="D206" s="5" t="s">
        <v>135</v>
      </c>
      <c r="E206" s="8" t="s">
        <v>136</v>
      </c>
      <c r="F206" s="40">
        <v>8384.712</v>
      </c>
      <c r="G206" s="40">
        <v>8384.712</v>
      </c>
      <c r="H206" s="40">
        <v>8384.712</v>
      </c>
      <c r="I206" s="79">
        <v>8384.069</v>
      </c>
      <c r="J206" s="75">
        <f t="shared" si="21"/>
        <v>99.99233128102671</v>
      </c>
    </row>
    <row r="207" spans="1:10" ht="57.75" customHeight="1">
      <c r="A207" s="30">
        <v>199</v>
      </c>
      <c r="B207" s="2">
        <v>701</v>
      </c>
      <c r="C207" s="3" t="s">
        <v>274</v>
      </c>
      <c r="D207" s="5"/>
      <c r="E207" s="6" t="s">
        <v>275</v>
      </c>
      <c r="F207" s="37">
        <f>F208</f>
        <v>656</v>
      </c>
      <c r="G207" s="37">
        <f>G208</f>
        <v>656</v>
      </c>
      <c r="H207" s="37">
        <f>H208</f>
        <v>656</v>
      </c>
      <c r="I207" s="37">
        <f>I208</f>
        <v>249.982</v>
      </c>
      <c r="J207" s="81">
        <f t="shared" si="21"/>
        <v>38.10701219512195</v>
      </c>
    </row>
    <row r="208" spans="1:10" ht="13.5" customHeight="1">
      <c r="A208" s="30">
        <v>200</v>
      </c>
      <c r="B208" s="4">
        <v>701</v>
      </c>
      <c r="C208" s="5" t="s">
        <v>274</v>
      </c>
      <c r="D208" s="5" t="s">
        <v>121</v>
      </c>
      <c r="E208" s="8" t="s">
        <v>124</v>
      </c>
      <c r="F208" s="40">
        <f>558+98</f>
        <v>656</v>
      </c>
      <c r="G208" s="40">
        <f>558+98</f>
        <v>656</v>
      </c>
      <c r="H208" s="40">
        <f>558+98</f>
        <v>656</v>
      </c>
      <c r="I208" s="79">
        <v>249.982</v>
      </c>
      <c r="J208" s="75">
        <f t="shared" si="21"/>
        <v>38.10701219512195</v>
      </c>
    </row>
    <row r="209" spans="1:10" ht="54" customHeight="1">
      <c r="A209" s="30">
        <v>201</v>
      </c>
      <c r="B209" s="2">
        <v>701</v>
      </c>
      <c r="C209" s="3" t="s">
        <v>276</v>
      </c>
      <c r="D209" s="5"/>
      <c r="E209" s="6" t="s">
        <v>277</v>
      </c>
      <c r="F209" s="37">
        <f>F210</f>
        <v>16.8</v>
      </c>
      <c r="G209" s="37">
        <f>G210</f>
        <v>16.8</v>
      </c>
      <c r="H209" s="37">
        <f>H210</f>
        <v>16.8</v>
      </c>
      <c r="I209" s="37">
        <f>I210</f>
        <v>0</v>
      </c>
      <c r="J209" s="75">
        <f t="shared" si="21"/>
        <v>0</v>
      </c>
    </row>
    <row r="210" spans="1:10" ht="13.5" customHeight="1">
      <c r="A210" s="30">
        <v>202</v>
      </c>
      <c r="B210" s="4">
        <v>701</v>
      </c>
      <c r="C210" s="5" t="s">
        <v>276</v>
      </c>
      <c r="D210" s="5" t="s">
        <v>121</v>
      </c>
      <c r="E210" s="8" t="s">
        <v>124</v>
      </c>
      <c r="F210" s="40">
        <v>16.8</v>
      </c>
      <c r="G210" s="40">
        <v>16.8</v>
      </c>
      <c r="H210" s="40">
        <v>16.8</v>
      </c>
      <c r="I210" s="79">
        <v>0</v>
      </c>
      <c r="J210" s="75">
        <f t="shared" si="21"/>
        <v>0</v>
      </c>
    </row>
    <row r="211" spans="1:10" ht="12.75" customHeight="1">
      <c r="A211" s="30">
        <v>203</v>
      </c>
      <c r="B211" s="2">
        <v>702</v>
      </c>
      <c r="C211" s="3"/>
      <c r="D211" s="3"/>
      <c r="E211" s="6" t="s">
        <v>42</v>
      </c>
      <c r="F211" s="37">
        <f>F212+F217+F228+F232+F241+F223+F245+F226+F230</f>
        <v>72281.37499999999</v>
      </c>
      <c r="G211" s="37">
        <f>G212+G217+G228+G232+G241+G223+G245+G226+G230</f>
        <v>72281.37499999999</v>
      </c>
      <c r="H211" s="37">
        <f>H212+H217+H228+H232+H241+H223+H245+H226+H230</f>
        <v>72281.37499999999</v>
      </c>
      <c r="I211" s="37">
        <f>I212+I217+I228+I232+I241+I223+I245+I226+I230</f>
        <v>71883.521</v>
      </c>
      <c r="J211" s="81">
        <f t="shared" si="21"/>
        <v>99.44957604915513</v>
      </c>
    </row>
    <row r="212" spans="1:10" ht="25.5" customHeight="1">
      <c r="A212" s="30">
        <v>204</v>
      </c>
      <c r="B212" s="2">
        <v>702</v>
      </c>
      <c r="C212" s="3">
        <v>4210000</v>
      </c>
      <c r="D212" s="3"/>
      <c r="E212" s="6" t="s">
        <v>43</v>
      </c>
      <c r="F212" s="37">
        <f>F213</f>
        <v>9806</v>
      </c>
      <c r="G212" s="37">
        <f>G213</f>
        <v>9806</v>
      </c>
      <c r="H212" s="37">
        <f>H213</f>
        <v>9806</v>
      </c>
      <c r="I212" s="37">
        <f>I213</f>
        <v>9786.488000000001</v>
      </c>
      <c r="J212" s="81">
        <f t="shared" si="21"/>
        <v>99.80101978380584</v>
      </c>
    </row>
    <row r="213" spans="1:10" ht="12.75" customHeight="1">
      <c r="A213" s="30">
        <v>205</v>
      </c>
      <c r="B213" s="2">
        <v>702</v>
      </c>
      <c r="C213" s="3">
        <v>4219900</v>
      </c>
      <c r="D213" s="3"/>
      <c r="E213" s="6" t="s">
        <v>18</v>
      </c>
      <c r="F213" s="37">
        <f>F216+F215+F214</f>
        <v>9806</v>
      </c>
      <c r="G213" s="37">
        <f>G216+G215+G214</f>
        <v>9806</v>
      </c>
      <c r="H213" s="37">
        <f>H216+H215+H214</f>
        <v>9806</v>
      </c>
      <c r="I213" s="37">
        <f>I216+I215+I214</f>
        <v>9786.488000000001</v>
      </c>
      <c r="J213" s="81">
        <f t="shared" si="21"/>
        <v>99.80101978380584</v>
      </c>
    </row>
    <row r="214" spans="1:10" ht="24.75" customHeight="1">
      <c r="A214" s="30">
        <v>206</v>
      </c>
      <c r="B214" s="4">
        <v>702</v>
      </c>
      <c r="C214" s="5">
        <v>4219900</v>
      </c>
      <c r="D214" s="5" t="s">
        <v>144</v>
      </c>
      <c r="E214" s="8" t="s">
        <v>145</v>
      </c>
      <c r="F214" s="40">
        <f>251.164+14</f>
        <v>265.164</v>
      </c>
      <c r="G214" s="40">
        <f>251.164+14</f>
        <v>265.164</v>
      </c>
      <c r="H214" s="40">
        <f>251.164+14</f>
        <v>265.164</v>
      </c>
      <c r="I214" s="79">
        <v>264.136</v>
      </c>
      <c r="J214" s="75">
        <f t="shared" si="21"/>
        <v>99.6123153972636</v>
      </c>
    </row>
    <row r="215" spans="1:10" ht="25.5" customHeight="1">
      <c r="A215" s="30">
        <v>207</v>
      </c>
      <c r="B215" s="4">
        <v>702</v>
      </c>
      <c r="C215" s="5">
        <v>4219900</v>
      </c>
      <c r="D215" s="5" t="s">
        <v>137</v>
      </c>
      <c r="E215" s="8" t="s">
        <v>138</v>
      </c>
      <c r="F215" s="40">
        <v>0</v>
      </c>
      <c r="G215" s="40">
        <v>0</v>
      </c>
      <c r="H215" s="40">
        <v>0</v>
      </c>
      <c r="I215" s="40">
        <v>0</v>
      </c>
      <c r="J215" s="75">
        <v>0</v>
      </c>
    </row>
    <row r="216" spans="1:12" ht="12.75" customHeight="1">
      <c r="A216" s="30">
        <v>208</v>
      </c>
      <c r="B216" s="4">
        <v>702</v>
      </c>
      <c r="C216" s="5">
        <v>4219900</v>
      </c>
      <c r="D216" s="5" t="s">
        <v>135</v>
      </c>
      <c r="E216" s="8" t="s">
        <v>136</v>
      </c>
      <c r="F216" s="38">
        <f>9554.836-14</f>
        <v>9540.836</v>
      </c>
      <c r="G216" s="38">
        <f>9554.836-14</f>
        <v>9540.836</v>
      </c>
      <c r="H216" s="38">
        <f>9554.836-14</f>
        <v>9540.836</v>
      </c>
      <c r="I216" s="80">
        <v>9522.352</v>
      </c>
      <c r="J216" s="75">
        <f t="shared" si="21"/>
        <v>99.80626435670837</v>
      </c>
      <c r="K216" s="70"/>
      <c r="L216" s="70"/>
    </row>
    <row r="217" spans="1:12" ht="12.75" customHeight="1">
      <c r="A217" s="30">
        <v>209</v>
      </c>
      <c r="B217" s="2">
        <v>702</v>
      </c>
      <c r="C217" s="3">
        <v>4230000</v>
      </c>
      <c r="D217" s="3"/>
      <c r="E217" s="6" t="s">
        <v>44</v>
      </c>
      <c r="F217" s="37">
        <f>F218</f>
        <v>5286.998999999999</v>
      </c>
      <c r="G217" s="37">
        <f>G218</f>
        <v>5286.998999999999</v>
      </c>
      <c r="H217" s="37">
        <f>H218</f>
        <v>5286.998999999999</v>
      </c>
      <c r="I217" s="37">
        <f>I218</f>
        <v>5171.157999999999</v>
      </c>
      <c r="J217" s="81">
        <f t="shared" si="21"/>
        <v>97.80894605805676</v>
      </c>
      <c r="K217" s="70"/>
      <c r="L217" s="70"/>
    </row>
    <row r="218" spans="1:12" ht="12.75" customHeight="1">
      <c r="A218" s="30">
        <v>210</v>
      </c>
      <c r="B218" s="2">
        <v>702</v>
      </c>
      <c r="C218" s="3">
        <v>4239900</v>
      </c>
      <c r="D218" s="3"/>
      <c r="E218" s="6" t="s">
        <v>18</v>
      </c>
      <c r="F218" s="37">
        <f>F222+F219+F220+F221</f>
        <v>5286.998999999999</v>
      </c>
      <c r="G218" s="37">
        <f>G222+G219+G220+G221</f>
        <v>5286.998999999999</v>
      </c>
      <c r="H218" s="37">
        <f>H222+H219+H220+H221</f>
        <v>5286.998999999999</v>
      </c>
      <c r="I218" s="37">
        <f>I222+I219+I220+I221</f>
        <v>5171.157999999999</v>
      </c>
      <c r="J218" s="81">
        <f t="shared" si="21"/>
        <v>97.80894605805676</v>
      </c>
      <c r="K218" s="70"/>
      <c r="L218" s="70"/>
    </row>
    <row r="219" spans="1:12" s="24" customFormat="1" ht="12.75" customHeight="1">
      <c r="A219" s="30">
        <v>211</v>
      </c>
      <c r="B219" s="4">
        <v>702</v>
      </c>
      <c r="C219" s="5" t="s">
        <v>149</v>
      </c>
      <c r="D219" s="5" t="s">
        <v>121</v>
      </c>
      <c r="E219" s="8" t="s">
        <v>124</v>
      </c>
      <c r="F219" s="40">
        <f>4401+16.539+20.79</f>
        <v>4438.329</v>
      </c>
      <c r="G219" s="40">
        <f>4401+16.539+20.79</f>
        <v>4438.329</v>
      </c>
      <c r="H219" s="40">
        <f>4401+16.539+20.79</f>
        <v>4438.329</v>
      </c>
      <c r="I219" s="80">
        <v>4438.329</v>
      </c>
      <c r="J219" s="75">
        <f t="shared" si="21"/>
        <v>100</v>
      </c>
      <c r="K219" s="71"/>
      <c r="L219" s="72"/>
    </row>
    <row r="220" spans="1:12" s="24" customFormat="1" ht="26.25" customHeight="1">
      <c r="A220" s="30">
        <v>212</v>
      </c>
      <c r="B220" s="4">
        <v>702</v>
      </c>
      <c r="C220" s="5" t="s">
        <v>149</v>
      </c>
      <c r="D220" s="5" t="s">
        <v>144</v>
      </c>
      <c r="E220" s="8" t="s">
        <v>145</v>
      </c>
      <c r="F220" s="40">
        <f>118-15.426</f>
        <v>102.574</v>
      </c>
      <c r="G220" s="40">
        <f>118-15.426</f>
        <v>102.574</v>
      </c>
      <c r="H220" s="40">
        <f>118-15.426</f>
        <v>102.574</v>
      </c>
      <c r="I220" s="80">
        <v>102.573</v>
      </c>
      <c r="J220" s="75">
        <f t="shared" si="21"/>
        <v>99.99902509407842</v>
      </c>
      <c r="K220" s="71"/>
      <c r="L220" s="72"/>
    </row>
    <row r="221" spans="1:12" s="24" customFormat="1" ht="26.25" customHeight="1">
      <c r="A221" s="30">
        <v>213</v>
      </c>
      <c r="B221" s="4">
        <v>702</v>
      </c>
      <c r="C221" s="5" t="s">
        <v>149</v>
      </c>
      <c r="D221" s="5" t="s">
        <v>137</v>
      </c>
      <c r="E221" s="8" t="s">
        <v>138</v>
      </c>
      <c r="F221" s="40">
        <v>62.226</v>
      </c>
      <c r="G221" s="40">
        <v>62.226</v>
      </c>
      <c r="H221" s="40">
        <v>62.226</v>
      </c>
      <c r="I221" s="80">
        <v>62.226</v>
      </c>
      <c r="J221" s="75">
        <f t="shared" si="21"/>
        <v>100</v>
      </c>
      <c r="K221" s="71"/>
      <c r="L221" s="72"/>
    </row>
    <row r="222" spans="1:12" ht="12.75" customHeight="1">
      <c r="A222" s="30">
        <v>214</v>
      </c>
      <c r="B222" s="4">
        <v>702</v>
      </c>
      <c r="C222" s="5">
        <v>4239900</v>
      </c>
      <c r="D222" s="5" t="s">
        <v>135</v>
      </c>
      <c r="E222" s="8" t="s">
        <v>136</v>
      </c>
      <c r="F222" s="38">
        <f>689.234-5.364</f>
        <v>683.87</v>
      </c>
      <c r="G222" s="38">
        <f>689.234-5.364</f>
        <v>683.87</v>
      </c>
      <c r="H222" s="38">
        <f>689.234-5.364</f>
        <v>683.87</v>
      </c>
      <c r="I222" s="80">
        <v>568.03</v>
      </c>
      <c r="J222" s="75">
        <f t="shared" si="21"/>
        <v>83.06110810534165</v>
      </c>
      <c r="K222" s="70"/>
      <c r="L222" s="70"/>
    </row>
    <row r="223" spans="1:12" ht="12.75" customHeight="1">
      <c r="A223" s="30">
        <v>215</v>
      </c>
      <c r="B223" s="2">
        <v>702</v>
      </c>
      <c r="C223" s="3" t="s">
        <v>230</v>
      </c>
      <c r="D223" s="3"/>
      <c r="E223" s="6" t="s">
        <v>231</v>
      </c>
      <c r="F223" s="37">
        <f>F224+F225</f>
        <v>1586</v>
      </c>
      <c r="G223" s="37">
        <f>G224+G225</f>
        <v>1586</v>
      </c>
      <c r="H223" s="37">
        <f>H224+H225</f>
        <v>1586</v>
      </c>
      <c r="I223" s="37">
        <f>I224+I225</f>
        <v>1585.8139999999999</v>
      </c>
      <c r="J223" s="81">
        <f t="shared" si="21"/>
        <v>99.98827238335434</v>
      </c>
      <c r="K223" s="70"/>
      <c r="L223" s="70"/>
    </row>
    <row r="224" spans="1:12" ht="12.75" customHeight="1">
      <c r="A224" s="30">
        <v>216</v>
      </c>
      <c r="B224" s="2">
        <v>702</v>
      </c>
      <c r="C224" s="5" t="s">
        <v>230</v>
      </c>
      <c r="D224" s="5" t="s">
        <v>137</v>
      </c>
      <c r="E224" s="8" t="s">
        <v>138</v>
      </c>
      <c r="F224" s="38">
        <v>617.3</v>
      </c>
      <c r="G224" s="38">
        <v>617.3</v>
      </c>
      <c r="H224" s="38">
        <v>617.3</v>
      </c>
      <c r="I224" s="80">
        <v>617.174</v>
      </c>
      <c r="J224" s="75">
        <f t="shared" si="21"/>
        <v>99.97958853069821</v>
      </c>
      <c r="K224" s="70"/>
      <c r="L224" s="70"/>
    </row>
    <row r="225" spans="1:10" ht="12.75" customHeight="1">
      <c r="A225" s="30">
        <v>217</v>
      </c>
      <c r="B225" s="4">
        <v>702</v>
      </c>
      <c r="C225" s="5" t="s">
        <v>230</v>
      </c>
      <c r="D225" s="5" t="s">
        <v>135</v>
      </c>
      <c r="E225" s="8" t="s">
        <v>136</v>
      </c>
      <c r="F225" s="38">
        <v>968.7</v>
      </c>
      <c r="G225" s="38">
        <v>968.7</v>
      </c>
      <c r="H225" s="38">
        <v>968.7</v>
      </c>
      <c r="I225" s="79">
        <v>968.64</v>
      </c>
      <c r="J225" s="75">
        <f t="shared" si="21"/>
        <v>99.99380613192939</v>
      </c>
    </row>
    <row r="226" spans="1:10" ht="12.75" customHeight="1">
      <c r="A226" s="30">
        <v>218</v>
      </c>
      <c r="B226" s="2">
        <v>702</v>
      </c>
      <c r="C226" s="51" t="s">
        <v>270</v>
      </c>
      <c r="D226" s="3"/>
      <c r="E226" s="6" t="s">
        <v>271</v>
      </c>
      <c r="F226" s="37">
        <f>F227</f>
        <v>477.2</v>
      </c>
      <c r="G226" s="37">
        <f>G227</f>
        <v>477.2</v>
      </c>
      <c r="H226" s="37">
        <f>H227</f>
        <v>477.2</v>
      </c>
      <c r="I226" s="37">
        <f>I227</f>
        <v>477.045</v>
      </c>
      <c r="J226" s="81">
        <f t="shared" si="21"/>
        <v>99.96751886001677</v>
      </c>
    </row>
    <row r="227" spans="1:10" ht="12.75" customHeight="1">
      <c r="A227" s="30">
        <v>219</v>
      </c>
      <c r="B227" s="4">
        <v>702</v>
      </c>
      <c r="C227" s="5" t="s">
        <v>270</v>
      </c>
      <c r="D227" s="5" t="s">
        <v>121</v>
      </c>
      <c r="E227" s="8" t="s">
        <v>124</v>
      </c>
      <c r="F227" s="38">
        <f>580-102.8</f>
        <v>477.2</v>
      </c>
      <c r="G227" s="38">
        <f>580-102.8</f>
        <v>477.2</v>
      </c>
      <c r="H227" s="38">
        <f>580-102.8</f>
        <v>477.2</v>
      </c>
      <c r="I227" s="79">
        <v>477.045</v>
      </c>
      <c r="J227" s="75">
        <f t="shared" si="21"/>
        <v>99.96751886001677</v>
      </c>
    </row>
    <row r="228" spans="1:10" ht="38.25" customHeight="1">
      <c r="A228" s="30">
        <v>220</v>
      </c>
      <c r="B228" s="2">
        <v>702</v>
      </c>
      <c r="C228" s="51" t="s">
        <v>150</v>
      </c>
      <c r="D228" s="3"/>
      <c r="E228" s="6" t="s">
        <v>96</v>
      </c>
      <c r="F228" s="46">
        <f>F229</f>
        <v>2993</v>
      </c>
      <c r="G228" s="46">
        <f>G229</f>
        <v>2993</v>
      </c>
      <c r="H228" s="46">
        <f>H229</f>
        <v>2993</v>
      </c>
      <c r="I228" s="46">
        <f>I229</f>
        <v>2737.826</v>
      </c>
      <c r="J228" s="81">
        <f t="shared" si="21"/>
        <v>91.4743067156699</v>
      </c>
    </row>
    <row r="229" spans="1:10" ht="12.75" customHeight="1">
      <c r="A229" s="30">
        <v>221</v>
      </c>
      <c r="B229" s="4">
        <v>702</v>
      </c>
      <c r="C229" s="5" t="s">
        <v>150</v>
      </c>
      <c r="D229" s="5" t="s">
        <v>135</v>
      </c>
      <c r="E229" s="8" t="s">
        <v>136</v>
      </c>
      <c r="F229" s="38">
        <v>2993</v>
      </c>
      <c r="G229" s="38">
        <v>2993</v>
      </c>
      <c r="H229" s="38">
        <v>2993</v>
      </c>
      <c r="I229" s="79">
        <v>2737.826</v>
      </c>
      <c r="J229" s="75">
        <f t="shared" si="21"/>
        <v>91.4743067156699</v>
      </c>
    </row>
    <row r="230" spans="1:10" ht="55.5" customHeight="1">
      <c r="A230" s="30">
        <v>222</v>
      </c>
      <c r="B230" s="2">
        <v>702</v>
      </c>
      <c r="C230" s="3" t="s">
        <v>276</v>
      </c>
      <c r="D230" s="5"/>
      <c r="E230" s="6" t="s">
        <v>277</v>
      </c>
      <c r="F230" s="37">
        <f>F231</f>
        <v>7.2</v>
      </c>
      <c r="G230" s="37">
        <f>G231</f>
        <v>7.2</v>
      </c>
      <c r="H230" s="37">
        <f>H231</f>
        <v>7.2</v>
      </c>
      <c r="I230" s="37">
        <f>I231</f>
        <v>7.155</v>
      </c>
      <c r="J230" s="81">
        <f t="shared" si="21"/>
        <v>99.375</v>
      </c>
    </row>
    <row r="231" spans="1:10" ht="12.75" customHeight="1">
      <c r="A231" s="30">
        <v>223</v>
      </c>
      <c r="B231" s="4">
        <v>702</v>
      </c>
      <c r="C231" s="5" t="s">
        <v>276</v>
      </c>
      <c r="D231" s="5" t="s">
        <v>121</v>
      </c>
      <c r="E231" s="8" t="s">
        <v>124</v>
      </c>
      <c r="F231" s="38">
        <v>7.2</v>
      </c>
      <c r="G231" s="38">
        <v>7.2</v>
      </c>
      <c r="H231" s="38">
        <v>7.2</v>
      </c>
      <c r="I231" s="79">
        <v>7.155</v>
      </c>
      <c r="J231" s="75">
        <f t="shared" si="21"/>
        <v>99.375</v>
      </c>
    </row>
    <row r="232" spans="1:10" ht="156.75" customHeight="1">
      <c r="A232" s="30">
        <v>224</v>
      </c>
      <c r="B232" s="2">
        <v>702</v>
      </c>
      <c r="C232" s="51" t="s">
        <v>151</v>
      </c>
      <c r="D232" s="3"/>
      <c r="E232" s="6" t="s">
        <v>152</v>
      </c>
      <c r="F232" s="46">
        <f>F233+F235+F238</f>
        <v>50161.975999999995</v>
      </c>
      <c r="G232" s="46">
        <f>G233+G235+G238</f>
        <v>50161.975999999995</v>
      </c>
      <c r="H232" s="46">
        <f>H233+H235+H238</f>
        <v>50161.975999999995</v>
      </c>
      <c r="I232" s="46">
        <f>I233+I235+I238</f>
        <v>50162</v>
      </c>
      <c r="J232" s="81">
        <f t="shared" si="21"/>
        <v>100.00004784500516</v>
      </c>
    </row>
    <row r="233" spans="1:10" ht="104.25" customHeight="1">
      <c r="A233" s="30">
        <v>225</v>
      </c>
      <c r="B233" s="2">
        <v>702</v>
      </c>
      <c r="C233" s="51" t="s">
        <v>179</v>
      </c>
      <c r="D233" s="3"/>
      <c r="E233" s="6" t="s">
        <v>191</v>
      </c>
      <c r="F233" s="47">
        <f>F234</f>
        <v>49127</v>
      </c>
      <c r="G233" s="47">
        <f>G234</f>
        <v>49127</v>
      </c>
      <c r="H233" s="47">
        <f>H234</f>
        <v>49127</v>
      </c>
      <c r="I233" s="47">
        <f>I234</f>
        <v>49127</v>
      </c>
      <c r="J233" s="81">
        <f t="shared" si="21"/>
        <v>100</v>
      </c>
    </row>
    <row r="234" spans="1:10" ht="12.75" customHeight="1">
      <c r="A234" s="30">
        <v>226</v>
      </c>
      <c r="B234" s="4">
        <v>702</v>
      </c>
      <c r="C234" s="5" t="s">
        <v>179</v>
      </c>
      <c r="D234" s="5" t="s">
        <v>121</v>
      </c>
      <c r="E234" s="8" t="s">
        <v>124</v>
      </c>
      <c r="F234" s="38">
        <f>49074+53</f>
        <v>49127</v>
      </c>
      <c r="G234" s="38">
        <f>49074+53</f>
        <v>49127</v>
      </c>
      <c r="H234" s="38">
        <f>49074+53</f>
        <v>49127</v>
      </c>
      <c r="I234" s="79">
        <v>49127</v>
      </c>
      <c r="J234" s="75">
        <f t="shared" si="21"/>
        <v>100</v>
      </c>
    </row>
    <row r="235" spans="1:10" ht="129.75" customHeight="1">
      <c r="A235" s="30">
        <v>227</v>
      </c>
      <c r="B235" s="2">
        <v>702</v>
      </c>
      <c r="C235" s="3" t="s">
        <v>180</v>
      </c>
      <c r="D235" s="3"/>
      <c r="E235" s="6" t="s">
        <v>192</v>
      </c>
      <c r="F235" s="37">
        <f>F237+F236</f>
        <v>308.893</v>
      </c>
      <c r="G235" s="37">
        <f>G237+G236</f>
        <v>308.893</v>
      </c>
      <c r="H235" s="37">
        <f>H237+H236</f>
        <v>308.893</v>
      </c>
      <c r="I235" s="37">
        <f>I237+I236</f>
        <v>308.893</v>
      </c>
      <c r="J235" s="81">
        <f t="shared" si="21"/>
        <v>100</v>
      </c>
    </row>
    <row r="236" spans="1:10" ht="24.75" customHeight="1">
      <c r="A236" s="30">
        <v>228</v>
      </c>
      <c r="B236" s="4">
        <v>702</v>
      </c>
      <c r="C236" s="5" t="s">
        <v>180</v>
      </c>
      <c r="D236" s="5" t="s">
        <v>144</v>
      </c>
      <c r="E236" s="8" t="s">
        <v>145</v>
      </c>
      <c r="F236" s="40">
        <f>20+4</f>
        <v>24</v>
      </c>
      <c r="G236" s="40">
        <f>20+4</f>
        <v>24</v>
      </c>
      <c r="H236" s="40">
        <f>20+4</f>
        <v>24</v>
      </c>
      <c r="I236" s="79">
        <v>24</v>
      </c>
      <c r="J236" s="75">
        <f t="shared" si="21"/>
        <v>100</v>
      </c>
    </row>
    <row r="237" spans="1:10" ht="12.75" customHeight="1">
      <c r="A237" s="30">
        <v>229</v>
      </c>
      <c r="B237" s="4">
        <v>702</v>
      </c>
      <c r="C237" s="5" t="s">
        <v>180</v>
      </c>
      <c r="D237" s="5" t="s">
        <v>135</v>
      </c>
      <c r="E237" s="8" t="s">
        <v>136</v>
      </c>
      <c r="F237" s="69">
        <v>284.893</v>
      </c>
      <c r="G237" s="69">
        <v>284.893</v>
      </c>
      <c r="H237" s="69">
        <v>284.893</v>
      </c>
      <c r="I237" s="79">
        <v>284.893</v>
      </c>
      <c r="J237" s="75">
        <f t="shared" si="21"/>
        <v>100</v>
      </c>
    </row>
    <row r="238" spans="1:10" ht="104.25" customHeight="1">
      <c r="A238" s="30">
        <v>230</v>
      </c>
      <c r="B238" s="2">
        <v>702</v>
      </c>
      <c r="C238" s="3" t="s">
        <v>190</v>
      </c>
      <c r="D238" s="5"/>
      <c r="E238" s="6" t="s">
        <v>193</v>
      </c>
      <c r="F238" s="37">
        <f>F240+F239</f>
        <v>726.0830000000001</v>
      </c>
      <c r="G238" s="37">
        <f>G240+G239</f>
        <v>726.0830000000001</v>
      </c>
      <c r="H238" s="37">
        <f>H240+H239</f>
        <v>726.0830000000001</v>
      </c>
      <c r="I238" s="37">
        <f>I240+I239</f>
        <v>726.107</v>
      </c>
      <c r="J238" s="81">
        <f t="shared" si="21"/>
        <v>100.00330540723303</v>
      </c>
    </row>
    <row r="239" spans="1:10" ht="29.25" customHeight="1">
      <c r="A239" s="30">
        <v>231</v>
      </c>
      <c r="B239" s="4">
        <v>702</v>
      </c>
      <c r="C239" s="5" t="s">
        <v>190</v>
      </c>
      <c r="D239" s="5" t="s">
        <v>144</v>
      </c>
      <c r="E239" s="8" t="s">
        <v>145</v>
      </c>
      <c r="F239" s="40">
        <v>621.6</v>
      </c>
      <c r="G239" s="40">
        <v>621.6</v>
      </c>
      <c r="H239" s="40">
        <v>621.6</v>
      </c>
      <c r="I239" s="79">
        <v>621.624</v>
      </c>
      <c r="J239" s="75">
        <f t="shared" si="21"/>
        <v>100.003861003861</v>
      </c>
    </row>
    <row r="240" spans="1:10" ht="12.75" customHeight="1">
      <c r="A240" s="30">
        <v>232</v>
      </c>
      <c r="B240" s="4">
        <v>702</v>
      </c>
      <c r="C240" s="5" t="s">
        <v>190</v>
      </c>
      <c r="D240" s="5" t="s">
        <v>135</v>
      </c>
      <c r="E240" s="8" t="s">
        <v>136</v>
      </c>
      <c r="F240" s="38">
        <v>104.483</v>
      </c>
      <c r="G240" s="38">
        <v>104.483</v>
      </c>
      <c r="H240" s="38">
        <v>104.483</v>
      </c>
      <c r="I240" s="79">
        <v>104.483</v>
      </c>
      <c r="J240" s="75">
        <f t="shared" si="21"/>
        <v>100</v>
      </c>
    </row>
    <row r="241" spans="1:10" s="24" customFormat="1" ht="12.75">
      <c r="A241" s="30">
        <v>233</v>
      </c>
      <c r="B241" s="2">
        <v>702</v>
      </c>
      <c r="C241" s="3" t="s">
        <v>76</v>
      </c>
      <c r="D241" s="3"/>
      <c r="E241" s="6" t="s">
        <v>89</v>
      </c>
      <c r="F241" s="31">
        <f>F242</f>
        <v>1057</v>
      </c>
      <c r="G241" s="31">
        <f>G242</f>
        <v>1057</v>
      </c>
      <c r="H241" s="31">
        <f>H242</f>
        <v>1057</v>
      </c>
      <c r="I241" s="31">
        <f>I242</f>
        <v>1056.635</v>
      </c>
      <c r="J241" s="81">
        <f t="shared" si="21"/>
        <v>99.96546830652791</v>
      </c>
    </row>
    <row r="242" spans="1:10" s="24" customFormat="1" ht="51">
      <c r="A242" s="30">
        <v>234</v>
      </c>
      <c r="B242" s="2">
        <v>702</v>
      </c>
      <c r="C242" s="3" t="s">
        <v>88</v>
      </c>
      <c r="D242" s="3"/>
      <c r="E242" s="6" t="s">
        <v>169</v>
      </c>
      <c r="F242" s="31">
        <f>F243+F244</f>
        <v>1057</v>
      </c>
      <c r="G242" s="31">
        <f>G243+G244</f>
        <v>1057</v>
      </c>
      <c r="H242" s="31">
        <f>H243+H244</f>
        <v>1057</v>
      </c>
      <c r="I242" s="31">
        <f>I243+I244</f>
        <v>1056.635</v>
      </c>
      <c r="J242" s="81">
        <f t="shared" si="21"/>
        <v>99.96546830652791</v>
      </c>
    </row>
    <row r="243" spans="1:10" ht="25.5">
      <c r="A243" s="30">
        <v>235</v>
      </c>
      <c r="B243" s="4">
        <v>702</v>
      </c>
      <c r="C243" s="5" t="s">
        <v>88</v>
      </c>
      <c r="D243" s="5" t="s">
        <v>137</v>
      </c>
      <c r="E243" s="8" t="s">
        <v>138</v>
      </c>
      <c r="F243" s="49">
        <v>1022</v>
      </c>
      <c r="G243" s="49">
        <v>1022</v>
      </c>
      <c r="H243" s="49">
        <v>1022</v>
      </c>
      <c r="I243" s="79">
        <v>1021.635</v>
      </c>
      <c r="J243" s="75">
        <f t="shared" si="21"/>
        <v>99.96428571428572</v>
      </c>
    </row>
    <row r="244" spans="1:10" ht="12.75">
      <c r="A244" s="30">
        <v>236</v>
      </c>
      <c r="B244" s="4">
        <v>702</v>
      </c>
      <c r="C244" s="5" t="s">
        <v>88</v>
      </c>
      <c r="D244" s="5" t="s">
        <v>135</v>
      </c>
      <c r="E244" s="8" t="s">
        <v>136</v>
      </c>
      <c r="F244" s="49">
        <v>35</v>
      </c>
      <c r="G244" s="49">
        <v>35</v>
      </c>
      <c r="H244" s="49">
        <v>35</v>
      </c>
      <c r="I244" s="79">
        <v>35</v>
      </c>
      <c r="J244" s="75">
        <f t="shared" si="21"/>
        <v>100</v>
      </c>
    </row>
    <row r="245" spans="1:10" ht="25.5">
      <c r="A245" s="30">
        <v>237</v>
      </c>
      <c r="B245" s="2">
        <v>702</v>
      </c>
      <c r="C245" s="3" t="s">
        <v>247</v>
      </c>
      <c r="D245" s="3"/>
      <c r="E245" s="6" t="s">
        <v>248</v>
      </c>
      <c r="F245" s="47">
        <f>F246+F248</f>
        <v>906</v>
      </c>
      <c r="G245" s="47">
        <f>G246+G248</f>
        <v>906</v>
      </c>
      <c r="H245" s="47">
        <f>H246+H248</f>
        <v>906</v>
      </c>
      <c r="I245" s="47">
        <f>I246+I248</f>
        <v>899.4</v>
      </c>
      <c r="J245" s="81">
        <f t="shared" si="21"/>
        <v>99.27152317880794</v>
      </c>
    </row>
    <row r="246" spans="1:10" ht="66" customHeight="1">
      <c r="A246" s="30">
        <v>238</v>
      </c>
      <c r="B246" s="2">
        <v>702</v>
      </c>
      <c r="C246" s="3" t="s">
        <v>246</v>
      </c>
      <c r="D246" s="3"/>
      <c r="E246" s="6" t="s">
        <v>249</v>
      </c>
      <c r="F246" s="47">
        <f>F247</f>
        <v>871</v>
      </c>
      <c r="G246" s="47">
        <f>G247</f>
        <v>871</v>
      </c>
      <c r="H246" s="47">
        <f>H247</f>
        <v>871</v>
      </c>
      <c r="I246" s="47">
        <f>I247</f>
        <v>871</v>
      </c>
      <c r="J246" s="81">
        <f t="shared" si="21"/>
        <v>100</v>
      </c>
    </row>
    <row r="247" spans="1:10" ht="25.5">
      <c r="A247" s="30">
        <v>239</v>
      </c>
      <c r="B247" s="4">
        <v>702</v>
      </c>
      <c r="C247" s="5" t="s">
        <v>246</v>
      </c>
      <c r="D247" s="5" t="s">
        <v>137</v>
      </c>
      <c r="E247" s="8" t="s">
        <v>138</v>
      </c>
      <c r="F247" s="49">
        <v>871</v>
      </c>
      <c r="G247" s="49">
        <v>871</v>
      </c>
      <c r="H247" s="49">
        <v>871</v>
      </c>
      <c r="I247" s="79">
        <v>871</v>
      </c>
      <c r="J247" s="75">
        <f t="shared" si="21"/>
        <v>100</v>
      </c>
    </row>
    <row r="248" spans="1:10" s="25" customFormat="1" ht="51">
      <c r="A248" s="30">
        <v>240</v>
      </c>
      <c r="B248" s="2">
        <v>702</v>
      </c>
      <c r="C248" s="3" t="s">
        <v>278</v>
      </c>
      <c r="D248" s="3"/>
      <c r="E248" s="6" t="s">
        <v>279</v>
      </c>
      <c r="F248" s="47">
        <f>F249</f>
        <v>35</v>
      </c>
      <c r="G248" s="47">
        <f>G249</f>
        <v>35</v>
      </c>
      <c r="H248" s="47">
        <f>H249</f>
        <v>35</v>
      </c>
      <c r="I248" s="47">
        <f>I249</f>
        <v>28.4</v>
      </c>
      <c r="J248" s="81">
        <f t="shared" si="21"/>
        <v>81.14285714285714</v>
      </c>
    </row>
    <row r="249" spans="1:10" ht="12.75">
      <c r="A249" s="30">
        <v>241</v>
      </c>
      <c r="B249" s="4">
        <v>702</v>
      </c>
      <c r="C249" s="5" t="s">
        <v>278</v>
      </c>
      <c r="D249" s="5" t="s">
        <v>135</v>
      </c>
      <c r="E249" s="8" t="s">
        <v>136</v>
      </c>
      <c r="F249" s="49">
        <v>35</v>
      </c>
      <c r="G249" s="49">
        <v>35</v>
      </c>
      <c r="H249" s="49">
        <v>35</v>
      </c>
      <c r="I249" s="79">
        <v>28.4</v>
      </c>
      <c r="J249" s="75">
        <f t="shared" si="21"/>
        <v>81.14285714285714</v>
      </c>
    </row>
    <row r="250" spans="1:10" ht="12.75" customHeight="1">
      <c r="A250" s="30">
        <v>242</v>
      </c>
      <c r="B250" s="2">
        <v>707</v>
      </c>
      <c r="C250" s="3"/>
      <c r="D250" s="3"/>
      <c r="E250" s="6" t="s">
        <v>45</v>
      </c>
      <c r="F250" s="37">
        <f>F251+F256</f>
        <v>2282.493</v>
      </c>
      <c r="G250" s="37">
        <f>G251+G256</f>
        <v>2282.493</v>
      </c>
      <c r="H250" s="37">
        <f>H251+H256</f>
        <v>2282.493</v>
      </c>
      <c r="I250" s="37">
        <f>I251+I256</f>
        <v>2067.263</v>
      </c>
      <c r="J250" s="81">
        <f t="shared" si="21"/>
        <v>90.57039824437577</v>
      </c>
    </row>
    <row r="251" spans="1:10" ht="12.75" customHeight="1">
      <c r="A251" s="30">
        <v>243</v>
      </c>
      <c r="B251" s="2">
        <v>707</v>
      </c>
      <c r="C251" s="3">
        <v>4320000</v>
      </c>
      <c r="D251" s="3"/>
      <c r="E251" s="6" t="s">
        <v>97</v>
      </c>
      <c r="F251" s="37">
        <f>+F254+F252</f>
        <v>2233.493</v>
      </c>
      <c r="G251" s="37">
        <f>+G254+G252</f>
        <v>2233.493</v>
      </c>
      <c r="H251" s="37">
        <f>+H254+H252</f>
        <v>2233.493</v>
      </c>
      <c r="I251" s="37">
        <f>+I254+I252</f>
        <v>2035.263</v>
      </c>
      <c r="J251" s="81">
        <f t="shared" si="21"/>
        <v>91.12466437100989</v>
      </c>
    </row>
    <row r="252" spans="1:10" ht="12.75" customHeight="1">
      <c r="A252" s="30">
        <v>244</v>
      </c>
      <c r="B252" s="2">
        <v>707</v>
      </c>
      <c r="C252" s="3" t="s">
        <v>170</v>
      </c>
      <c r="D252" s="3"/>
      <c r="E252" s="6" t="s">
        <v>171</v>
      </c>
      <c r="F252" s="37">
        <f>F253</f>
        <v>774.493</v>
      </c>
      <c r="G252" s="37">
        <f>G253</f>
        <v>774.493</v>
      </c>
      <c r="H252" s="37">
        <f>H253</f>
        <v>774.493</v>
      </c>
      <c r="I252" s="37">
        <f>I253</f>
        <v>774.493</v>
      </c>
      <c r="J252" s="81">
        <f t="shared" si="21"/>
        <v>100</v>
      </c>
    </row>
    <row r="253" spans="1:10" ht="12.75" customHeight="1">
      <c r="A253" s="30">
        <v>245</v>
      </c>
      <c r="B253" s="4">
        <v>707</v>
      </c>
      <c r="C253" s="5" t="s">
        <v>170</v>
      </c>
      <c r="D253" s="5" t="s">
        <v>135</v>
      </c>
      <c r="E253" s="8" t="s">
        <v>136</v>
      </c>
      <c r="F253" s="40">
        <v>774.493</v>
      </c>
      <c r="G253" s="40">
        <v>774.493</v>
      </c>
      <c r="H253" s="40">
        <v>774.493</v>
      </c>
      <c r="I253" s="79">
        <v>774.493</v>
      </c>
      <c r="J253" s="75">
        <f t="shared" si="21"/>
        <v>100</v>
      </c>
    </row>
    <row r="254" spans="1:10" ht="25.5">
      <c r="A254" s="30">
        <v>246</v>
      </c>
      <c r="B254" s="2">
        <v>707</v>
      </c>
      <c r="C254" s="3" t="s">
        <v>110</v>
      </c>
      <c r="D254" s="3"/>
      <c r="E254" s="6" t="s">
        <v>111</v>
      </c>
      <c r="F254" s="46">
        <f>F255</f>
        <v>1459</v>
      </c>
      <c r="G254" s="46">
        <f>G255</f>
        <v>1459</v>
      </c>
      <c r="H254" s="46">
        <f>H255</f>
        <v>1459</v>
      </c>
      <c r="I254" s="46">
        <f>I255</f>
        <v>1260.77</v>
      </c>
      <c r="J254" s="81">
        <f t="shared" si="21"/>
        <v>86.41329677861549</v>
      </c>
    </row>
    <row r="255" spans="1:10" s="24" customFormat="1" ht="12.75" customHeight="1">
      <c r="A255" s="30">
        <v>247</v>
      </c>
      <c r="B255" s="4">
        <v>707</v>
      </c>
      <c r="C255" s="5" t="s">
        <v>110</v>
      </c>
      <c r="D255" s="5" t="s">
        <v>135</v>
      </c>
      <c r="E255" s="8" t="s">
        <v>136</v>
      </c>
      <c r="F255" s="40">
        <v>1459</v>
      </c>
      <c r="G255" s="40">
        <v>1459</v>
      </c>
      <c r="H255" s="40">
        <v>1459</v>
      </c>
      <c r="I255" s="79">
        <v>1260.77</v>
      </c>
      <c r="J255" s="75">
        <f t="shared" si="21"/>
        <v>86.41329677861549</v>
      </c>
    </row>
    <row r="256" spans="1:10" s="25" customFormat="1" ht="12.75" customHeight="1">
      <c r="A256" s="30">
        <v>248</v>
      </c>
      <c r="B256" s="2">
        <v>707</v>
      </c>
      <c r="C256" s="3" t="s">
        <v>76</v>
      </c>
      <c r="D256" s="3"/>
      <c r="E256" s="6" t="s">
        <v>89</v>
      </c>
      <c r="F256" s="37">
        <f>F257</f>
        <v>49</v>
      </c>
      <c r="G256" s="37">
        <f aca="true" t="shared" si="22" ref="G256:I257">G257</f>
        <v>49</v>
      </c>
      <c r="H256" s="37">
        <f t="shared" si="22"/>
        <v>49</v>
      </c>
      <c r="I256" s="37">
        <f t="shared" si="22"/>
        <v>32</v>
      </c>
      <c r="J256" s="81">
        <f t="shared" si="21"/>
        <v>65.3061224489796</v>
      </c>
    </row>
    <row r="257" spans="1:10" s="25" customFormat="1" ht="12.75" customHeight="1">
      <c r="A257" s="30">
        <v>249</v>
      </c>
      <c r="B257" s="2">
        <v>707</v>
      </c>
      <c r="C257" s="3" t="s">
        <v>194</v>
      </c>
      <c r="D257" s="3"/>
      <c r="E257" s="6" t="s">
        <v>195</v>
      </c>
      <c r="F257" s="37">
        <f>F258</f>
        <v>49</v>
      </c>
      <c r="G257" s="37">
        <f t="shared" si="22"/>
        <v>49</v>
      </c>
      <c r="H257" s="37">
        <f t="shared" si="22"/>
        <v>49</v>
      </c>
      <c r="I257" s="37">
        <f t="shared" si="22"/>
        <v>32</v>
      </c>
      <c r="J257" s="81">
        <f t="shared" si="21"/>
        <v>65.3061224489796</v>
      </c>
    </row>
    <row r="258" spans="1:10" s="24" customFormat="1" ht="12.75" customHeight="1">
      <c r="A258" s="30">
        <v>250</v>
      </c>
      <c r="B258" s="4">
        <v>707</v>
      </c>
      <c r="C258" s="5" t="s">
        <v>194</v>
      </c>
      <c r="D258" s="5" t="s">
        <v>135</v>
      </c>
      <c r="E258" s="8" t="s">
        <v>136</v>
      </c>
      <c r="F258" s="40">
        <v>49</v>
      </c>
      <c r="G258" s="40">
        <v>49</v>
      </c>
      <c r="H258" s="40">
        <v>49</v>
      </c>
      <c r="I258" s="79">
        <v>32</v>
      </c>
      <c r="J258" s="75">
        <f t="shared" si="21"/>
        <v>65.3061224489796</v>
      </c>
    </row>
    <row r="259" spans="1:10" ht="12.75" customHeight="1">
      <c r="A259" s="30">
        <v>251</v>
      </c>
      <c r="B259" s="2">
        <v>709</v>
      </c>
      <c r="C259" s="3"/>
      <c r="D259" s="3"/>
      <c r="E259" s="6" t="s">
        <v>46</v>
      </c>
      <c r="F259" s="37">
        <f>+F260</f>
        <v>912.997</v>
      </c>
      <c r="G259" s="37">
        <f>+G260</f>
        <v>912.997</v>
      </c>
      <c r="H259" s="37">
        <f>+H260</f>
        <v>912.997</v>
      </c>
      <c r="I259" s="37">
        <f>+I260</f>
        <v>894.49</v>
      </c>
      <c r="J259" s="81">
        <f t="shared" si="21"/>
        <v>97.9729396701194</v>
      </c>
    </row>
    <row r="260" spans="1:10" ht="51" customHeight="1">
      <c r="A260" s="30">
        <v>252</v>
      </c>
      <c r="B260" s="2">
        <v>709</v>
      </c>
      <c r="C260" s="3">
        <v>4520000</v>
      </c>
      <c r="D260" s="3"/>
      <c r="E260" s="6" t="s">
        <v>47</v>
      </c>
      <c r="F260" s="37">
        <f>F261</f>
        <v>912.997</v>
      </c>
      <c r="G260" s="37">
        <f>G261</f>
        <v>912.997</v>
      </c>
      <c r="H260" s="37">
        <f>H261</f>
        <v>912.997</v>
      </c>
      <c r="I260" s="37">
        <f>I261</f>
        <v>894.49</v>
      </c>
      <c r="J260" s="81">
        <f t="shared" si="21"/>
        <v>97.9729396701194</v>
      </c>
    </row>
    <row r="261" spans="1:10" ht="12.75" customHeight="1">
      <c r="A261" s="30">
        <v>253</v>
      </c>
      <c r="B261" s="2">
        <v>709</v>
      </c>
      <c r="C261" s="3" t="s">
        <v>77</v>
      </c>
      <c r="D261" s="3"/>
      <c r="E261" s="6" t="s">
        <v>18</v>
      </c>
      <c r="F261" s="37">
        <f>+F263+F262</f>
        <v>912.997</v>
      </c>
      <c r="G261" s="37">
        <f>+G263+G262</f>
        <v>912.997</v>
      </c>
      <c r="H261" s="37">
        <f>+H263+H262</f>
        <v>912.997</v>
      </c>
      <c r="I261" s="37">
        <f>+I263+I262</f>
        <v>894.49</v>
      </c>
      <c r="J261" s="81">
        <f t="shared" si="21"/>
        <v>97.9729396701194</v>
      </c>
    </row>
    <row r="262" spans="1:10" ht="12.75" customHeight="1">
      <c r="A262" s="30">
        <v>254</v>
      </c>
      <c r="B262" s="4">
        <v>709</v>
      </c>
      <c r="C262" s="5" t="s">
        <v>77</v>
      </c>
      <c r="D262" s="5" t="s">
        <v>131</v>
      </c>
      <c r="E262" s="8" t="s">
        <v>132</v>
      </c>
      <c r="F262" s="48">
        <v>912.997</v>
      </c>
      <c r="G262" s="48">
        <v>912.997</v>
      </c>
      <c r="H262" s="48">
        <v>912.997</v>
      </c>
      <c r="I262" s="79">
        <v>894.49</v>
      </c>
      <c r="J262" s="75">
        <f t="shared" si="21"/>
        <v>97.9729396701194</v>
      </c>
    </row>
    <row r="263" spans="1:10" ht="12.75" customHeight="1">
      <c r="A263" s="30">
        <v>255</v>
      </c>
      <c r="B263" s="4">
        <v>709</v>
      </c>
      <c r="C263" s="5">
        <v>4529900</v>
      </c>
      <c r="D263" s="5" t="s">
        <v>135</v>
      </c>
      <c r="E263" s="8" t="s">
        <v>136</v>
      </c>
      <c r="F263" s="38">
        <v>0</v>
      </c>
      <c r="G263" s="38">
        <v>0</v>
      </c>
      <c r="H263" s="38">
        <v>0</v>
      </c>
      <c r="I263" s="79">
        <v>0</v>
      </c>
      <c r="J263" s="75">
        <v>0</v>
      </c>
    </row>
    <row r="264" spans="1:10" ht="15.75" customHeight="1">
      <c r="A264" s="30">
        <v>256</v>
      </c>
      <c r="B264" s="2">
        <v>800</v>
      </c>
      <c r="C264" s="3"/>
      <c r="D264" s="3"/>
      <c r="E264" s="34" t="s">
        <v>107</v>
      </c>
      <c r="F264" s="37">
        <f>F265</f>
        <v>22221.064000000002</v>
      </c>
      <c r="G264" s="37">
        <f>G265</f>
        <v>22191.064000000002</v>
      </c>
      <c r="H264" s="37">
        <f>H265</f>
        <v>22221.064000000002</v>
      </c>
      <c r="I264" s="37">
        <f>I265</f>
        <v>20882.47</v>
      </c>
      <c r="J264" s="81">
        <f t="shared" si="21"/>
        <v>93.9760130297991</v>
      </c>
    </row>
    <row r="265" spans="1:10" ht="12.75" customHeight="1">
      <c r="A265" s="30">
        <v>257</v>
      </c>
      <c r="B265" s="2">
        <v>801</v>
      </c>
      <c r="C265" s="3"/>
      <c r="D265" s="3"/>
      <c r="E265" s="6" t="s">
        <v>48</v>
      </c>
      <c r="F265" s="37">
        <f>F268+F286+F300+F293+F295+F266</f>
        <v>22221.064000000002</v>
      </c>
      <c r="G265" s="37">
        <f>G268+G286+G300+G293+G295+G266</f>
        <v>22191.064000000002</v>
      </c>
      <c r="H265" s="37">
        <f>H268+H286+H300+H293+H295+H266</f>
        <v>22221.064000000002</v>
      </c>
      <c r="I265" s="37">
        <f>I268+I286+I300+I293+I295+I266</f>
        <v>20882.47</v>
      </c>
      <c r="J265" s="81">
        <f t="shared" si="21"/>
        <v>93.9760130297991</v>
      </c>
    </row>
    <row r="266" spans="1:10" ht="33" customHeight="1">
      <c r="A266" s="30">
        <v>258</v>
      </c>
      <c r="B266" s="2">
        <v>801</v>
      </c>
      <c r="C266" s="3" t="s">
        <v>289</v>
      </c>
      <c r="D266" s="3"/>
      <c r="E266" s="6" t="s">
        <v>290</v>
      </c>
      <c r="F266" s="37">
        <f>F267</f>
        <v>766.908</v>
      </c>
      <c r="G266" s="37">
        <f>G267</f>
        <v>766.908</v>
      </c>
      <c r="H266" s="37">
        <f>H267</f>
        <v>766.908</v>
      </c>
      <c r="I266" s="37">
        <f>I267</f>
        <v>572.846</v>
      </c>
      <c r="J266" s="81">
        <f aca="true" t="shared" si="23" ref="J266:J329">I266/H266*100</f>
        <v>74.69553062427306</v>
      </c>
    </row>
    <row r="267" spans="1:10" s="24" customFormat="1" ht="29.25" customHeight="1">
      <c r="A267" s="30">
        <v>259</v>
      </c>
      <c r="B267" s="4">
        <v>801</v>
      </c>
      <c r="C267" s="5" t="s">
        <v>289</v>
      </c>
      <c r="D267" s="5" t="s">
        <v>137</v>
      </c>
      <c r="E267" s="8" t="s">
        <v>138</v>
      </c>
      <c r="F267" s="40">
        <v>766.908</v>
      </c>
      <c r="G267" s="40">
        <v>766.908</v>
      </c>
      <c r="H267" s="40">
        <v>766.908</v>
      </c>
      <c r="I267" s="79">
        <v>572.846</v>
      </c>
      <c r="J267" s="75">
        <f t="shared" si="23"/>
        <v>74.69553062427306</v>
      </c>
    </row>
    <row r="268" spans="1:10" ht="12.75" customHeight="1">
      <c r="A268" s="30">
        <v>260</v>
      </c>
      <c r="B268" s="2">
        <v>801</v>
      </c>
      <c r="C268" s="3">
        <v>4400000</v>
      </c>
      <c r="D268" s="3"/>
      <c r="E268" s="6" t="s">
        <v>108</v>
      </c>
      <c r="F268" s="37">
        <f>F269+F274+F276+F281</f>
        <v>16516.156000000003</v>
      </c>
      <c r="G268" s="37">
        <f>G269+G274+G276+G281</f>
        <v>16486.156000000003</v>
      </c>
      <c r="H268" s="37">
        <f>H269+H274+H276+H281</f>
        <v>16516.156000000003</v>
      </c>
      <c r="I268" s="37">
        <f>I269+I274+I276+I281</f>
        <v>16123.590999999999</v>
      </c>
      <c r="J268" s="81">
        <f t="shared" si="23"/>
        <v>97.62314548252024</v>
      </c>
    </row>
    <row r="269" spans="1:10" ht="12.75" customHeight="1">
      <c r="A269" s="30">
        <v>261</v>
      </c>
      <c r="B269" s="2">
        <v>801</v>
      </c>
      <c r="C269" s="3">
        <v>4409900</v>
      </c>
      <c r="D269" s="3"/>
      <c r="E269" s="6" t="s">
        <v>18</v>
      </c>
      <c r="F269" s="37">
        <f>F273+F270+F271+F272</f>
        <v>12743.496000000001</v>
      </c>
      <c r="G269" s="37">
        <f>G273+G270+G271+G272</f>
        <v>12743.496000000001</v>
      </c>
      <c r="H269" s="37">
        <f>H273+H270+H271+H272</f>
        <v>12743.496000000001</v>
      </c>
      <c r="I269" s="37">
        <f>I273+I270+I271+I272</f>
        <v>12556.057999999999</v>
      </c>
      <c r="J269" s="81">
        <f t="shared" si="23"/>
        <v>98.5291477315173</v>
      </c>
    </row>
    <row r="270" spans="1:10" s="24" customFormat="1" ht="12.75" customHeight="1">
      <c r="A270" s="30">
        <v>262</v>
      </c>
      <c r="B270" s="4">
        <v>801</v>
      </c>
      <c r="C270" s="5" t="s">
        <v>172</v>
      </c>
      <c r="D270" s="5" t="s">
        <v>121</v>
      </c>
      <c r="E270" s="8" t="s">
        <v>124</v>
      </c>
      <c r="F270" s="40">
        <f>9833+178.003</f>
        <v>10011.003</v>
      </c>
      <c r="G270" s="40">
        <f>9833+178.003</f>
        <v>10011.003</v>
      </c>
      <c r="H270" s="40">
        <f>9833+178.003</f>
        <v>10011.003</v>
      </c>
      <c r="I270" s="79">
        <v>9989.18</v>
      </c>
      <c r="J270" s="75">
        <f t="shared" si="23"/>
        <v>99.78200985455703</v>
      </c>
    </row>
    <row r="271" spans="1:10" s="24" customFormat="1" ht="29.25" customHeight="1">
      <c r="A271" s="30">
        <v>263</v>
      </c>
      <c r="B271" s="4">
        <v>801</v>
      </c>
      <c r="C271" s="5" t="s">
        <v>172</v>
      </c>
      <c r="D271" s="5" t="s">
        <v>144</v>
      </c>
      <c r="E271" s="8" t="s">
        <v>145</v>
      </c>
      <c r="F271" s="40">
        <f>258.704-20.263</f>
        <v>238.441</v>
      </c>
      <c r="G271" s="40">
        <f>258.704-20.263</f>
        <v>238.441</v>
      </c>
      <c r="H271" s="40">
        <f>258.704-20.263</f>
        <v>238.441</v>
      </c>
      <c r="I271" s="79">
        <v>235.74</v>
      </c>
      <c r="J271" s="75">
        <f t="shared" si="23"/>
        <v>98.86722501583202</v>
      </c>
    </row>
    <row r="272" spans="1:10" s="24" customFormat="1" ht="29.25" customHeight="1">
      <c r="A272" s="30">
        <v>264</v>
      </c>
      <c r="B272" s="4">
        <v>801</v>
      </c>
      <c r="C272" s="5" t="s">
        <v>172</v>
      </c>
      <c r="D272" s="5" t="s">
        <v>137</v>
      </c>
      <c r="E272" s="8" t="s">
        <v>138</v>
      </c>
      <c r="F272" s="40">
        <v>178</v>
      </c>
      <c r="G272" s="40">
        <v>178</v>
      </c>
      <c r="H272" s="40">
        <v>178</v>
      </c>
      <c r="I272" s="79">
        <v>178</v>
      </c>
      <c r="J272" s="75">
        <f t="shared" si="23"/>
        <v>100</v>
      </c>
    </row>
    <row r="273" spans="1:10" ht="12.75">
      <c r="A273" s="30">
        <v>265</v>
      </c>
      <c r="B273" s="4">
        <v>801</v>
      </c>
      <c r="C273" s="5">
        <v>4409900</v>
      </c>
      <c r="D273" s="5" t="s">
        <v>135</v>
      </c>
      <c r="E273" s="8" t="s">
        <v>136</v>
      </c>
      <c r="F273" s="38">
        <f>2473.791-157.739</f>
        <v>2316.052</v>
      </c>
      <c r="G273" s="38">
        <f>2473.791-157.739</f>
        <v>2316.052</v>
      </c>
      <c r="H273" s="38">
        <f>2473.791-157.739</f>
        <v>2316.052</v>
      </c>
      <c r="I273" s="79">
        <v>2153.138</v>
      </c>
      <c r="J273" s="75">
        <f t="shared" si="23"/>
        <v>92.96587468675142</v>
      </c>
    </row>
    <row r="274" spans="1:10" ht="38.25">
      <c r="A274" s="30">
        <v>266</v>
      </c>
      <c r="B274" s="2">
        <v>801</v>
      </c>
      <c r="C274" s="3" t="s">
        <v>232</v>
      </c>
      <c r="D274" s="3"/>
      <c r="E274" s="6" t="s">
        <v>233</v>
      </c>
      <c r="F274" s="37">
        <f>F275</f>
        <v>30</v>
      </c>
      <c r="G274" s="37">
        <f>G275</f>
        <v>0</v>
      </c>
      <c r="H274" s="37">
        <f>H275</f>
        <v>30</v>
      </c>
      <c r="I274" s="37">
        <f>I275</f>
        <v>27</v>
      </c>
      <c r="J274" s="81">
        <f t="shared" si="23"/>
        <v>90</v>
      </c>
    </row>
    <row r="275" spans="1:10" ht="12.75">
      <c r="A275" s="30">
        <v>267</v>
      </c>
      <c r="B275" s="4">
        <v>801</v>
      </c>
      <c r="C275" s="5" t="s">
        <v>232</v>
      </c>
      <c r="D275" s="5" t="s">
        <v>135</v>
      </c>
      <c r="E275" s="8" t="s">
        <v>136</v>
      </c>
      <c r="F275" s="38">
        <v>30</v>
      </c>
      <c r="G275" s="38"/>
      <c r="H275" s="38">
        <v>30</v>
      </c>
      <c r="I275" s="79">
        <v>27</v>
      </c>
      <c r="J275" s="75">
        <f t="shared" si="23"/>
        <v>90</v>
      </c>
    </row>
    <row r="276" spans="1:10" ht="12.75" customHeight="1">
      <c r="A276" s="30">
        <v>268</v>
      </c>
      <c r="B276" s="2">
        <v>801</v>
      </c>
      <c r="C276" s="3">
        <v>4410000</v>
      </c>
      <c r="D276" s="3"/>
      <c r="E276" s="6" t="s">
        <v>49</v>
      </c>
      <c r="F276" s="37">
        <f>F277</f>
        <v>1916.7</v>
      </c>
      <c r="G276" s="37">
        <f>G277</f>
        <v>1916.7</v>
      </c>
      <c r="H276" s="37">
        <f>H277</f>
        <v>1916.7</v>
      </c>
      <c r="I276" s="37">
        <f>I277</f>
        <v>1736.776</v>
      </c>
      <c r="J276" s="81">
        <f t="shared" si="23"/>
        <v>90.61282412479783</v>
      </c>
    </row>
    <row r="277" spans="1:10" ht="12.75" customHeight="1">
      <c r="A277" s="30">
        <v>269</v>
      </c>
      <c r="B277" s="2">
        <v>801</v>
      </c>
      <c r="C277" s="3">
        <v>4419900</v>
      </c>
      <c r="D277" s="3"/>
      <c r="E277" s="6" t="s">
        <v>18</v>
      </c>
      <c r="F277" s="36">
        <f>F278+F280+F279</f>
        <v>1916.7</v>
      </c>
      <c r="G277" s="36">
        <f>G278+G280+G279</f>
        <v>1916.7</v>
      </c>
      <c r="H277" s="36">
        <f>H278+H280+H279</f>
        <v>1916.7</v>
      </c>
      <c r="I277" s="36">
        <f>I278+I280+I279</f>
        <v>1736.776</v>
      </c>
      <c r="J277" s="81">
        <f t="shared" si="23"/>
        <v>90.61282412479783</v>
      </c>
    </row>
    <row r="278" spans="1:10" ht="12.75">
      <c r="A278" s="30">
        <v>270</v>
      </c>
      <c r="B278" s="4">
        <v>801</v>
      </c>
      <c r="C278" s="5">
        <v>4419900</v>
      </c>
      <c r="D278" s="5" t="s">
        <v>121</v>
      </c>
      <c r="E278" s="8" t="s">
        <v>124</v>
      </c>
      <c r="F278" s="38">
        <v>1282</v>
      </c>
      <c r="G278" s="38">
        <v>1282</v>
      </c>
      <c r="H278" s="38">
        <v>1282</v>
      </c>
      <c r="I278" s="79">
        <v>1102.403</v>
      </c>
      <c r="J278" s="75">
        <f t="shared" si="23"/>
        <v>85.9908736349454</v>
      </c>
    </row>
    <row r="279" spans="1:10" ht="25.5">
      <c r="A279" s="30">
        <v>271</v>
      </c>
      <c r="B279" s="4">
        <v>801</v>
      </c>
      <c r="C279" s="5">
        <v>4419900</v>
      </c>
      <c r="D279" s="5" t="s">
        <v>144</v>
      </c>
      <c r="E279" s="8" t="s">
        <v>145</v>
      </c>
      <c r="F279" s="38">
        <v>125.27</v>
      </c>
      <c r="G279" s="38">
        <v>125.27</v>
      </c>
      <c r="H279" s="38">
        <v>125.27</v>
      </c>
      <c r="I279" s="79">
        <v>125.27</v>
      </c>
      <c r="J279" s="75">
        <f t="shared" si="23"/>
        <v>100</v>
      </c>
    </row>
    <row r="280" spans="1:10" ht="12.75">
      <c r="A280" s="30">
        <v>272</v>
      </c>
      <c r="B280" s="4">
        <v>801</v>
      </c>
      <c r="C280" s="5" t="s">
        <v>182</v>
      </c>
      <c r="D280" s="5" t="s">
        <v>135</v>
      </c>
      <c r="E280" s="8" t="s">
        <v>136</v>
      </c>
      <c r="F280" s="38">
        <v>509.43</v>
      </c>
      <c r="G280" s="38">
        <v>509.43</v>
      </c>
      <c r="H280" s="38">
        <v>509.43</v>
      </c>
      <c r="I280" s="79">
        <v>509.103</v>
      </c>
      <c r="J280" s="75">
        <f t="shared" si="23"/>
        <v>99.9358106118603</v>
      </c>
    </row>
    <row r="281" spans="1:10" ht="12.75" customHeight="1">
      <c r="A281" s="30">
        <v>273</v>
      </c>
      <c r="B281" s="2">
        <v>801</v>
      </c>
      <c r="C281" s="3">
        <v>4420000</v>
      </c>
      <c r="D281" s="3"/>
      <c r="E281" s="6" t="s">
        <v>50</v>
      </c>
      <c r="F281" s="37">
        <f>F282</f>
        <v>1825.96</v>
      </c>
      <c r="G281" s="37">
        <f>G282</f>
        <v>1825.96</v>
      </c>
      <c r="H281" s="37">
        <f>H282</f>
        <v>1825.96</v>
      </c>
      <c r="I281" s="37">
        <f>I282</f>
        <v>1803.757</v>
      </c>
      <c r="J281" s="81">
        <f t="shared" si="23"/>
        <v>98.78403689018378</v>
      </c>
    </row>
    <row r="282" spans="1:10" ht="12.75" customHeight="1">
      <c r="A282" s="30">
        <v>274</v>
      </c>
      <c r="B282" s="2">
        <v>801</v>
      </c>
      <c r="C282" s="3">
        <v>4429900</v>
      </c>
      <c r="D282" s="3"/>
      <c r="E282" s="6" t="s">
        <v>18</v>
      </c>
      <c r="F282" s="37">
        <f>F285+F283+F284</f>
        <v>1825.96</v>
      </c>
      <c r="G282" s="37">
        <f>G285+G283+G284</f>
        <v>1825.96</v>
      </c>
      <c r="H282" s="37">
        <f>H285+H283+H284</f>
        <v>1825.96</v>
      </c>
      <c r="I282" s="37">
        <f>I285+I283+I284</f>
        <v>1803.757</v>
      </c>
      <c r="J282" s="81">
        <f t="shared" si="23"/>
        <v>98.78403689018378</v>
      </c>
    </row>
    <row r="283" spans="1:10" s="24" customFormat="1" ht="12.75" customHeight="1">
      <c r="A283" s="30">
        <v>275</v>
      </c>
      <c r="B283" s="4">
        <v>801</v>
      </c>
      <c r="C283" s="5" t="s">
        <v>129</v>
      </c>
      <c r="D283" s="5" t="s">
        <v>121</v>
      </c>
      <c r="E283" s="8" t="s">
        <v>124</v>
      </c>
      <c r="F283" s="40">
        <f>1526+5.019</f>
        <v>1531.019</v>
      </c>
      <c r="G283" s="40">
        <f>1526+5.019</f>
        <v>1531.019</v>
      </c>
      <c r="H283" s="40">
        <f>1526+5.019</f>
        <v>1531.019</v>
      </c>
      <c r="I283" s="79">
        <v>1511.313</v>
      </c>
      <c r="J283" s="75">
        <f t="shared" si="23"/>
        <v>98.71288338028464</v>
      </c>
    </row>
    <row r="284" spans="1:10" s="24" customFormat="1" ht="25.5" customHeight="1">
      <c r="A284" s="30">
        <v>276</v>
      </c>
      <c r="B284" s="4">
        <v>801</v>
      </c>
      <c r="C284" s="5" t="s">
        <v>129</v>
      </c>
      <c r="D284" s="5" t="s">
        <v>144</v>
      </c>
      <c r="E284" s="8" t="s">
        <v>145</v>
      </c>
      <c r="F284" s="40">
        <v>66.2</v>
      </c>
      <c r="G284" s="40">
        <v>66.2</v>
      </c>
      <c r="H284" s="40">
        <v>66.2</v>
      </c>
      <c r="I284" s="79">
        <v>65.74</v>
      </c>
      <c r="J284" s="75">
        <f t="shared" si="23"/>
        <v>99.30513595166161</v>
      </c>
    </row>
    <row r="285" spans="1:10" ht="14.25" customHeight="1">
      <c r="A285" s="30">
        <v>277</v>
      </c>
      <c r="B285" s="4">
        <v>801</v>
      </c>
      <c r="C285" s="5">
        <v>4429900</v>
      </c>
      <c r="D285" s="5" t="s">
        <v>135</v>
      </c>
      <c r="E285" s="8" t="s">
        <v>136</v>
      </c>
      <c r="F285" s="38">
        <f>233.76-5.019</f>
        <v>228.74099999999999</v>
      </c>
      <c r="G285" s="38">
        <f>233.76-5.019</f>
        <v>228.74099999999999</v>
      </c>
      <c r="H285" s="38">
        <f>233.76-5.019</f>
        <v>228.74099999999999</v>
      </c>
      <c r="I285" s="79">
        <v>226.704</v>
      </c>
      <c r="J285" s="75">
        <f t="shared" si="23"/>
        <v>99.10947315959973</v>
      </c>
    </row>
    <row r="286" spans="1:10" ht="12.75" customHeight="1">
      <c r="A286" s="30">
        <v>278</v>
      </c>
      <c r="B286" s="2">
        <v>801</v>
      </c>
      <c r="C286" s="3" t="s">
        <v>101</v>
      </c>
      <c r="D286" s="3"/>
      <c r="E286" s="6" t="s">
        <v>100</v>
      </c>
      <c r="F286" s="36">
        <f>F287+F289+F291</f>
        <v>695.0999999999999</v>
      </c>
      <c r="G286" s="36">
        <f>G287+G289+G291</f>
        <v>695.0999999999999</v>
      </c>
      <c r="H286" s="36">
        <f>H287+H289+H291</f>
        <v>695.0999999999999</v>
      </c>
      <c r="I286" s="36">
        <f>I287+I289+I291</f>
        <v>635.751</v>
      </c>
      <c r="J286" s="81">
        <f t="shared" si="23"/>
        <v>91.46180405697024</v>
      </c>
    </row>
    <row r="287" spans="1:10" ht="12.75" customHeight="1">
      <c r="A287" s="30">
        <v>279</v>
      </c>
      <c r="B287" s="2">
        <v>801</v>
      </c>
      <c r="C287" s="3" t="s">
        <v>102</v>
      </c>
      <c r="D287" s="3"/>
      <c r="E287" s="6" t="s">
        <v>103</v>
      </c>
      <c r="F287" s="39">
        <f>F288</f>
        <v>198</v>
      </c>
      <c r="G287" s="39">
        <f>G288</f>
        <v>198</v>
      </c>
      <c r="H287" s="39">
        <f>H288</f>
        <v>198</v>
      </c>
      <c r="I287" s="39">
        <f>I288</f>
        <v>198</v>
      </c>
      <c r="J287" s="81">
        <f t="shared" si="23"/>
        <v>100</v>
      </c>
    </row>
    <row r="288" spans="1:10" ht="12.75" customHeight="1">
      <c r="A288" s="30">
        <v>280</v>
      </c>
      <c r="B288" s="4">
        <v>801</v>
      </c>
      <c r="C288" s="5" t="s">
        <v>102</v>
      </c>
      <c r="D288" s="5" t="s">
        <v>135</v>
      </c>
      <c r="E288" s="8" t="s">
        <v>136</v>
      </c>
      <c r="F288" s="48">
        <v>198</v>
      </c>
      <c r="G288" s="48">
        <v>198</v>
      </c>
      <c r="H288" s="48">
        <v>198</v>
      </c>
      <c r="I288" s="79">
        <v>198</v>
      </c>
      <c r="J288" s="75">
        <f t="shared" si="23"/>
        <v>100</v>
      </c>
    </row>
    <row r="289" spans="1:10" ht="29.25" customHeight="1">
      <c r="A289" s="30">
        <v>281</v>
      </c>
      <c r="B289" s="2">
        <v>801</v>
      </c>
      <c r="C289" s="3" t="s">
        <v>257</v>
      </c>
      <c r="D289" s="3"/>
      <c r="E289" s="6" t="s">
        <v>258</v>
      </c>
      <c r="F289" s="39">
        <f>F290</f>
        <v>343.4</v>
      </c>
      <c r="G289" s="39">
        <f>G290</f>
        <v>343.4</v>
      </c>
      <c r="H289" s="39">
        <f>H290</f>
        <v>343.4</v>
      </c>
      <c r="I289" s="39">
        <f>I290</f>
        <v>299.051</v>
      </c>
      <c r="J289" s="81">
        <f t="shared" si="23"/>
        <v>87.08532323820619</v>
      </c>
    </row>
    <row r="290" spans="1:10" ht="20.25" customHeight="1">
      <c r="A290" s="30">
        <v>282</v>
      </c>
      <c r="B290" s="4">
        <v>801</v>
      </c>
      <c r="C290" s="5" t="s">
        <v>257</v>
      </c>
      <c r="D290" s="5" t="s">
        <v>135</v>
      </c>
      <c r="E290" s="8" t="s">
        <v>136</v>
      </c>
      <c r="F290" s="40">
        <v>343.4</v>
      </c>
      <c r="G290" s="40">
        <v>343.4</v>
      </c>
      <c r="H290" s="40">
        <v>343.4</v>
      </c>
      <c r="I290" s="79">
        <v>299.051</v>
      </c>
      <c r="J290" s="75">
        <f t="shared" si="23"/>
        <v>87.08532323820619</v>
      </c>
    </row>
    <row r="291" spans="1:10" ht="29.25" customHeight="1">
      <c r="A291" s="30">
        <v>283</v>
      </c>
      <c r="B291" s="2">
        <v>801</v>
      </c>
      <c r="C291" s="3" t="s">
        <v>259</v>
      </c>
      <c r="D291" s="5"/>
      <c r="E291" s="6" t="s">
        <v>260</v>
      </c>
      <c r="F291" s="37">
        <f>F292</f>
        <v>153.7</v>
      </c>
      <c r="G291" s="37">
        <f>G292</f>
        <v>153.7</v>
      </c>
      <c r="H291" s="37">
        <f>H292</f>
        <v>153.7</v>
      </c>
      <c r="I291" s="37">
        <f>I292</f>
        <v>138.7</v>
      </c>
      <c r="J291" s="81">
        <f t="shared" si="23"/>
        <v>90.24072869225765</v>
      </c>
    </row>
    <row r="292" spans="1:10" ht="12.75">
      <c r="A292" s="30">
        <v>284</v>
      </c>
      <c r="B292" s="4">
        <v>801</v>
      </c>
      <c r="C292" s="5" t="s">
        <v>259</v>
      </c>
      <c r="D292" s="5" t="s">
        <v>135</v>
      </c>
      <c r="E292" s="8" t="s">
        <v>136</v>
      </c>
      <c r="F292" s="48">
        <v>153.7</v>
      </c>
      <c r="G292" s="48">
        <v>153.7</v>
      </c>
      <c r="H292" s="48">
        <v>153.7</v>
      </c>
      <c r="I292" s="79">
        <v>138.7</v>
      </c>
      <c r="J292" s="75">
        <f t="shared" si="23"/>
        <v>90.24072869225765</v>
      </c>
    </row>
    <row r="293" spans="1:10" ht="38.25">
      <c r="A293" s="30">
        <v>285</v>
      </c>
      <c r="B293" s="2">
        <v>801</v>
      </c>
      <c r="C293" s="3" t="s">
        <v>272</v>
      </c>
      <c r="D293" s="5"/>
      <c r="E293" s="6" t="s">
        <v>273</v>
      </c>
      <c r="F293" s="47">
        <f>F294</f>
        <v>1043</v>
      </c>
      <c r="G293" s="47">
        <f>G294</f>
        <v>1043</v>
      </c>
      <c r="H293" s="47">
        <f>H294</f>
        <v>1043</v>
      </c>
      <c r="I293" s="47">
        <f>I294</f>
        <v>605.516</v>
      </c>
      <c r="J293" s="81">
        <f t="shared" si="23"/>
        <v>58.05522531160114</v>
      </c>
    </row>
    <row r="294" spans="1:10" ht="12.75">
      <c r="A294" s="30">
        <v>286</v>
      </c>
      <c r="B294" s="4">
        <v>801</v>
      </c>
      <c r="C294" s="5" t="s">
        <v>272</v>
      </c>
      <c r="D294" s="5" t="s">
        <v>121</v>
      </c>
      <c r="E294" s="8" t="s">
        <v>124</v>
      </c>
      <c r="F294" s="48">
        <f>34+1009</f>
        <v>1043</v>
      </c>
      <c r="G294" s="48">
        <f>34+1009</f>
        <v>1043</v>
      </c>
      <c r="H294" s="48">
        <f>34+1009</f>
        <v>1043</v>
      </c>
      <c r="I294" s="79">
        <v>605.516</v>
      </c>
      <c r="J294" s="75">
        <f t="shared" si="23"/>
        <v>58.05522531160114</v>
      </c>
    </row>
    <row r="295" spans="1:10" ht="12.75">
      <c r="A295" s="30">
        <v>287</v>
      </c>
      <c r="B295" s="2">
        <v>801</v>
      </c>
      <c r="C295" s="3" t="s">
        <v>76</v>
      </c>
      <c r="D295" s="3"/>
      <c r="E295" s="6" t="s">
        <v>89</v>
      </c>
      <c r="F295" s="47">
        <f>F296</f>
        <v>1599.95</v>
      </c>
      <c r="G295" s="47">
        <f>G296</f>
        <v>1599.95</v>
      </c>
      <c r="H295" s="47">
        <f>H296</f>
        <v>1599.95</v>
      </c>
      <c r="I295" s="47">
        <f>I296</f>
        <v>1472.3830000000003</v>
      </c>
      <c r="J295" s="81">
        <f t="shared" si="23"/>
        <v>92.02681333791682</v>
      </c>
    </row>
    <row r="296" spans="1:10" ht="25.5">
      <c r="A296" s="30">
        <v>288</v>
      </c>
      <c r="B296" s="2">
        <v>801</v>
      </c>
      <c r="C296" s="3" t="s">
        <v>283</v>
      </c>
      <c r="D296" s="3"/>
      <c r="E296" s="6" t="s">
        <v>284</v>
      </c>
      <c r="F296" s="47">
        <f>F299+F298+F297</f>
        <v>1599.95</v>
      </c>
      <c r="G296" s="47">
        <f>G299+G298+G297</f>
        <v>1599.95</v>
      </c>
      <c r="H296" s="47">
        <f>H299+H298+H297</f>
        <v>1599.95</v>
      </c>
      <c r="I296" s="47">
        <f>I299+I298+I297</f>
        <v>1472.3830000000003</v>
      </c>
      <c r="J296" s="81">
        <f t="shared" si="23"/>
        <v>92.02681333791682</v>
      </c>
    </row>
    <row r="297" spans="1:10" ht="25.5">
      <c r="A297" s="30">
        <v>289</v>
      </c>
      <c r="B297" s="4">
        <v>801</v>
      </c>
      <c r="C297" s="5" t="s">
        <v>283</v>
      </c>
      <c r="D297" s="5" t="s">
        <v>144</v>
      </c>
      <c r="E297" s="8" t="s">
        <v>145</v>
      </c>
      <c r="F297" s="49">
        <f>90.75+20.586</f>
        <v>111.336</v>
      </c>
      <c r="G297" s="49">
        <f>90.75+20.586</f>
        <v>111.336</v>
      </c>
      <c r="H297" s="49">
        <f>90.75+20.586</f>
        <v>111.336</v>
      </c>
      <c r="I297" s="79">
        <v>111.15</v>
      </c>
      <c r="J297" s="75">
        <f t="shared" si="23"/>
        <v>99.83293813321838</v>
      </c>
    </row>
    <row r="298" spans="1:10" ht="25.5">
      <c r="A298" s="30">
        <v>290</v>
      </c>
      <c r="B298" s="4">
        <v>801</v>
      </c>
      <c r="C298" s="5" t="s">
        <v>283</v>
      </c>
      <c r="D298" s="5" t="s">
        <v>137</v>
      </c>
      <c r="E298" s="8" t="s">
        <v>138</v>
      </c>
      <c r="F298" s="49">
        <v>1199.3</v>
      </c>
      <c r="G298" s="49">
        <v>1199.3</v>
      </c>
      <c r="H298" s="49">
        <v>1199.3</v>
      </c>
      <c r="I298" s="79">
        <v>1071.89</v>
      </c>
      <c r="J298" s="75">
        <f t="shared" si="23"/>
        <v>89.37630284332528</v>
      </c>
    </row>
    <row r="299" spans="1:10" ht="12.75">
      <c r="A299" s="30">
        <v>291</v>
      </c>
      <c r="B299" s="4">
        <v>801</v>
      </c>
      <c r="C299" s="5" t="s">
        <v>283</v>
      </c>
      <c r="D299" s="5" t="s">
        <v>135</v>
      </c>
      <c r="E299" s="8" t="s">
        <v>136</v>
      </c>
      <c r="F299" s="48">
        <f>309.9-20.586</f>
        <v>289.31399999999996</v>
      </c>
      <c r="G299" s="48">
        <f>309.9-20.586</f>
        <v>289.31399999999996</v>
      </c>
      <c r="H299" s="48">
        <f>309.9-20.586</f>
        <v>289.31399999999996</v>
      </c>
      <c r="I299" s="79">
        <v>289.343</v>
      </c>
      <c r="J299" s="75">
        <f t="shared" si="23"/>
        <v>100.01002371126184</v>
      </c>
    </row>
    <row r="300" spans="1:10" ht="76.5">
      <c r="A300" s="30">
        <v>292</v>
      </c>
      <c r="B300" s="2">
        <v>801</v>
      </c>
      <c r="C300" s="3" t="s">
        <v>244</v>
      </c>
      <c r="D300" s="3"/>
      <c r="E300" s="6" t="s">
        <v>245</v>
      </c>
      <c r="F300" s="47">
        <f>F302+F303+F301</f>
        <v>1599.95</v>
      </c>
      <c r="G300" s="47">
        <f>G302+G303+G301</f>
        <v>1599.95</v>
      </c>
      <c r="H300" s="47">
        <f>H302+H303+H301</f>
        <v>1599.95</v>
      </c>
      <c r="I300" s="47">
        <f>I302+I303+I301</f>
        <v>1472.3830000000003</v>
      </c>
      <c r="J300" s="81">
        <f t="shared" si="23"/>
        <v>92.02681333791682</v>
      </c>
    </row>
    <row r="301" spans="1:10" ht="25.5">
      <c r="A301" s="30">
        <v>293</v>
      </c>
      <c r="B301" s="4">
        <v>801</v>
      </c>
      <c r="C301" s="5" t="s">
        <v>244</v>
      </c>
      <c r="D301" s="5" t="s">
        <v>144</v>
      </c>
      <c r="E301" s="8" t="s">
        <v>145</v>
      </c>
      <c r="F301" s="49">
        <f>90.75+20.586</f>
        <v>111.336</v>
      </c>
      <c r="G301" s="49">
        <f>90.75+20.586</f>
        <v>111.336</v>
      </c>
      <c r="H301" s="49">
        <f>90.75+20.586</f>
        <v>111.336</v>
      </c>
      <c r="I301" s="49">
        <v>111.15</v>
      </c>
      <c r="J301" s="75">
        <f t="shared" si="23"/>
        <v>99.83293813321838</v>
      </c>
    </row>
    <row r="302" spans="1:10" ht="25.5">
      <c r="A302" s="30">
        <v>294</v>
      </c>
      <c r="B302" s="4">
        <v>801</v>
      </c>
      <c r="C302" s="5" t="s">
        <v>244</v>
      </c>
      <c r="D302" s="5" t="s">
        <v>137</v>
      </c>
      <c r="E302" s="8" t="s">
        <v>138</v>
      </c>
      <c r="F302" s="48">
        <v>1199.3</v>
      </c>
      <c r="G302" s="48">
        <v>1199.3</v>
      </c>
      <c r="H302" s="48">
        <v>1199.3</v>
      </c>
      <c r="I302" s="48">
        <v>1071.89</v>
      </c>
      <c r="J302" s="75">
        <f t="shared" si="23"/>
        <v>89.37630284332528</v>
      </c>
    </row>
    <row r="303" spans="1:10" ht="12.75">
      <c r="A303" s="30">
        <v>295</v>
      </c>
      <c r="B303" s="4">
        <v>801</v>
      </c>
      <c r="C303" s="5" t="s">
        <v>244</v>
      </c>
      <c r="D303" s="5" t="s">
        <v>135</v>
      </c>
      <c r="E303" s="8" t="s">
        <v>136</v>
      </c>
      <c r="F303" s="48">
        <f>309.9-20.586</f>
        <v>289.31399999999996</v>
      </c>
      <c r="G303" s="48">
        <f>309.9-20.586</f>
        <v>289.31399999999996</v>
      </c>
      <c r="H303" s="48">
        <f>309.9-20.586</f>
        <v>289.31399999999996</v>
      </c>
      <c r="I303" s="48">
        <v>289.343</v>
      </c>
      <c r="J303" s="75">
        <f t="shared" si="23"/>
        <v>100.01002371126184</v>
      </c>
    </row>
    <row r="304" spans="1:10" ht="15.75" customHeight="1">
      <c r="A304" s="30">
        <v>296</v>
      </c>
      <c r="B304" s="2">
        <v>1000</v>
      </c>
      <c r="C304" s="3"/>
      <c r="D304" s="3"/>
      <c r="E304" s="34" t="s">
        <v>51</v>
      </c>
      <c r="F304" s="37">
        <f>F305+F309+F322</f>
        <v>30668.924</v>
      </c>
      <c r="G304" s="37">
        <f>G305+G309+G322</f>
        <v>30668.924</v>
      </c>
      <c r="H304" s="37">
        <f>H305+H309+H322</f>
        <v>30668.924</v>
      </c>
      <c r="I304" s="37">
        <f>I305+I309+I322</f>
        <v>23175.475000000002</v>
      </c>
      <c r="J304" s="81">
        <f t="shared" si="23"/>
        <v>75.56663872524516</v>
      </c>
    </row>
    <row r="305" spans="1:10" ht="12.75" customHeight="1">
      <c r="A305" s="30">
        <v>297</v>
      </c>
      <c r="B305" s="2">
        <v>1001</v>
      </c>
      <c r="C305" s="3"/>
      <c r="D305" s="3"/>
      <c r="E305" s="6" t="s">
        <v>71</v>
      </c>
      <c r="F305" s="37">
        <f aca="true" t="shared" si="24" ref="F305:I307">F306</f>
        <v>1207.1</v>
      </c>
      <c r="G305" s="37">
        <f t="shared" si="24"/>
        <v>1207.1</v>
      </c>
      <c r="H305" s="37">
        <f t="shared" si="24"/>
        <v>1207.1</v>
      </c>
      <c r="I305" s="37">
        <f t="shared" si="24"/>
        <v>1206.31</v>
      </c>
      <c r="J305" s="81">
        <f t="shared" si="23"/>
        <v>99.9345538894872</v>
      </c>
    </row>
    <row r="306" spans="1:10" ht="12.75" customHeight="1">
      <c r="A306" s="30">
        <v>298</v>
      </c>
      <c r="B306" s="2">
        <v>1001</v>
      </c>
      <c r="C306" s="3" t="s">
        <v>73</v>
      </c>
      <c r="D306" s="3"/>
      <c r="E306" s="6" t="s">
        <v>72</v>
      </c>
      <c r="F306" s="37">
        <f t="shared" si="24"/>
        <v>1207.1</v>
      </c>
      <c r="G306" s="37">
        <f t="shared" si="24"/>
        <v>1207.1</v>
      </c>
      <c r="H306" s="37">
        <f t="shared" si="24"/>
        <v>1207.1</v>
      </c>
      <c r="I306" s="37">
        <f t="shared" si="24"/>
        <v>1206.31</v>
      </c>
      <c r="J306" s="81">
        <f t="shared" si="23"/>
        <v>99.9345538894872</v>
      </c>
    </row>
    <row r="307" spans="1:10" ht="12.75" customHeight="1">
      <c r="A307" s="30">
        <v>299</v>
      </c>
      <c r="B307" s="2">
        <v>1001</v>
      </c>
      <c r="C307" s="3" t="s">
        <v>74</v>
      </c>
      <c r="D307" s="3"/>
      <c r="E307" s="6" t="s">
        <v>52</v>
      </c>
      <c r="F307" s="37">
        <f t="shared" si="24"/>
        <v>1207.1</v>
      </c>
      <c r="G307" s="37">
        <f t="shared" si="24"/>
        <v>1207.1</v>
      </c>
      <c r="H307" s="37">
        <f t="shared" si="24"/>
        <v>1207.1</v>
      </c>
      <c r="I307" s="37">
        <f t="shared" si="24"/>
        <v>1206.31</v>
      </c>
      <c r="J307" s="81">
        <f t="shared" si="23"/>
        <v>99.9345538894872</v>
      </c>
    </row>
    <row r="308" spans="1:10" ht="25.5">
      <c r="A308" s="30">
        <v>300</v>
      </c>
      <c r="B308" s="4">
        <v>1001</v>
      </c>
      <c r="C308" s="5">
        <v>4910100</v>
      </c>
      <c r="D308" s="13" t="s">
        <v>127</v>
      </c>
      <c r="E308" s="8" t="s">
        <v>128</v>
      </c>
      <c r="F308" s="38">
        <v>1207.1</v>
      </c>
      <c r="G308" s="38">
        <v>1207.1</v>
      </c>
      <c r="H308" s="38">
        <v>1207.1</v>
      </c>
      <c r="I308" s="79">
        <v>1206.31</v>
      </c>
      <c r="J308" s="75">
        <f t="shared" si="23"/>
        <v>99.9345538894872</v>
      </c>
    </row>
    <row r="309" spans="1:10" ht="12.75" customHeight="1">
      <c r="A309" s="30">
        <v>301</v>
      </c>
      <c r="B309" s="2">
        <v>1003</v>
      </c>
      <c r="C309" s="3"/>
      <c r="D309" s="3"/>
      <c r="E309" s="6" t="s">
        <v>54</v>
      </c>
      <c r="F309" s="37">
        <f>F310+F313+F315+F319+F317</f>
        <v>27275.464</v>
      </c>
      <c r="G309" s="37">
        <f>G310+G313+G315+G319+G317</f>
        <v>27275.464</v>
      </c>
      <c r="H309" s="37">
        <f>H310+H313+H315+H319+H317</f>
        <v>27275.464</v>
      </c>
      <c r="I309" s="37">
        <f>I310+I313+I315+I319+I317</f>
        <v>20584.813000000002</v>
      </c>
      <c r="J309" s="81">
        <f t="shared" si="23"/>
        <v>75.4700744962579</v>
      </c>
    </row>
    <row r="310" spans="1:10" ht="12.75" customHeight="1">
      <c r="A310" s="30">
        <v>302</v>
      </c>
      <c r="B310" s="2">
        <v>1003</v>
      </c>
      <c r="C310" s="51" t="s">
        <v>75</v>
      </c>
      <c r="D310" s="3"/>
      <c r="E310" s="6" t="s">
        <v>55</v>
      </c>
      <c r="F310" s="37">
        <f>F311</f>
        <v>6881.9</v>
      </c>
      <c r="G310" s="37">
        <f aca="true" t="shared" si="25" ref="G310:I311">G311</f>
        <v>6881.9</v>
      </c>
      <c r="H310" s="37">
        <f t="shared" si="25"/>
        <v>6881.9</v>
      </c>
      <c r="I310" s="37">
        <f t="shared" si="25"/>
        <v>2352.988</v>
      </c>
      <c r="J310" s="81">
        <f t="shared" si="23"/>
        <v>34.19096470451474</v>
      </c>
    </row>
    <row r="311" spans="1:10" ht="25.5" customHeight="1">
      <c r="A311" s="30">
        <v>303</v>
      </c>
      <c r="B311" s="2">
        <v>1003</v>
      </c>
      <c r="C311" s="51" t="s">
        <v>91</v>
      </c>
      <c r="D311" s="3"/>
      <c r="E311" s="6" t="s">
        <v>92</v>
      </c>
      <c r="F311" s="46">
        <f>F312</f>
        <v>6881.9</v>
      </c>
      <c r="G311" s="46">
        <f t="shared" si="25"/>
        <v>6881.9</v>
      </c>
      <c r="H311" s="46">
        <f t="shared" si="25"/>
        <v>6881.9</v>
      </c>
      <c r="I311" s="46">
        <f t="shared" si="25"/>
        <v>2352.988</v>
      </c>
      <c r="J311" s="81">
        <f t="shared" si="23"/>
        <v>34.19096470451474</v>
      </c>
    </row>
    <row r="312" spans="1:10" ht="12.75" customHeight="1">
      <c r="A312" s="30">
        <v>304</v>
      </c>
      <c r="B312" s="4">
        <v>1003</v>
      </c>
      <c r="C312" s="5" t="s">
        <v>91</v>
      </c>
      <c r="D312" s="5" t="s">
        <v>125</v>
      </c>
      <c r="E312" s="8" t="s">
        <v>126</v>
      </c>
      <c r="F312" s="40">
        <v>6881.9</v>
      </c>
      <c r="G312" s="40">
        <v>6881.9</v>
      </c>
      <c r="H312" s="40">
        <v>6881.9</v>
      </c>
      <c r="I312" s="79">
        <v>2352.988</v>
      </c>
      <c r="J312" s="75">
        <f t="shared" si="23"/>
        <v>34.19096470451474</v>
      </c>
    </row>
    <row r="313" spans="1:12" ht="25.5" customHeight="1">
      <c r="A313" s="30">
        <v>305</v>
      </c>
      <c r="B313" s="2">
        <v>1003</v>
      </c>
      <c r="C313" s="3" t="s">
        <v>153</v>
      </c>
      <c r="D313" s="3"/>
      <c r="E313" s="6" t="s">
        <v>56</v>
      </c>
      <c r="F313" s="46">
        <f>F314</f>
        <v>6559.8</v>
      </c>
      <c r="G313" s="46">
        <f>G314</f>
        <v>6559.8</v>
      </c>
      <c r="H313" s="46">
        <f>H314</f>
        <v>6559.8</v>
      </c>
      <c r="I313" s="46">
        <f>I314</f>
        <v>4580.055</v>
      </c>
      <c r="J313" s="81">
        <f t="shared" si="23"/>
        <v>69.82004024512942</v>
      </c>
      <c r="L313" s="52">
        <f>I312+I314+I316</f>
        <v>20526.877</v>
      </c>
    </row>
    <row r="314" spans="1:10" ht="12.75" customHeight="1">
      <c r="A314" s="30">
        <v>306</v>
      </c>
      <c r="B314" s="4">
        <v>1003</v>
      </c>
      <c r="C314" s="5" t="s">
        <v>153</v>
      </c>
      <c r="D314" s="5" t="s">
        <v>125</v>
      </c>
      <c r="E314" s="8" t="s">
        <v>126</v>
      </c>
      <c r="F314" s="38">
        <v>6559.8</v>
      </c>
      <c r="G314" s="38">
        <v>6559.8</v>
      </c>
      <c r="H314" s="38">
        <v>6559.8</v>
      </c>
      <c r="I314" s="79">
        <v>4580.055</v>
      </c>
      <c r="J314" s="75">
        <f t="shared" si="23"/>
        <v>69.82004024512942</v>
      </c>
    </row>
    <row r="315" spans="1:10" ht="54" customHeight="1">
      <c r="A315" s="30">
        <v>307</v>
      </c>
      <c r="B315" s="2">
        <v>1003</v>
      </c>
      <c r="C315" s="51" t="s">
        <v>155</v>
      </c>
      <c r="D315" s="3"/>
      <c r="E315" s="6" t="s">
        <v>93</v>
      </c>
      <c r="F315" s="46">
        <f>F316</f>
        <v>13747.3</v>
      </c>
      <c r="G315" s="46">
        <f>G316</f>
        <v>13747.3</v>
      </c>
      <c r="H315" s="46">
        <f>H316</f>
        <v>13747.3</v>
      </c>
      <c r="I315" s="46">
        <f>I316</f>
        <v>13593.834</v>
      </c>
      <c r="J315" s="81">
        <f t="shared" si="23"/>
        <v>98.88366442865146</v>
      </c>
    </row>
    <row r="316" spans="1:10" ht="12.75" customHeight="1">
      <c r="A316" s="30">
        <v>308</v>
      </c>
      <c r="B316" s="4">
        <v>1003</v>
      </c>
      <c r="C316" s="5" t="s">
        <v>155</v>
      </c>
      <c r="D316" s="5" t="s">
        <v>125</v>
      </c>
      <c r="E316" s="8" t="s">
        <v>126</v>
      </c>
      <c r="F316" s="48">
        <v>13747.3</v>
      </c>
      <c r="G316" s="48">
        <v>13747.3</v>
      </c>
      <c r="H316" s="48">
        <v>13747.3</v>
      </c>
      <c r="I316" s="79">
        <v>13593.834</v>
      </c>
      <c r="J316" s="75">
        <f t="shared" si="23"/>
        <v>98.88366442865146</v>
      </c>
    </row>
    <row r="317" spans="1:10" ht="72" customHeight="1">
      <c r="A317" s="30">
        <v>309</v>
      </c>
      <c r="B317" s="2">
        <v>1003</v>
      </c>
      <c r="C317" s="3" t="s">
        <v>224</v>
      </c>
      <c r="D317" s="5"/>
      <c r="E317" s="6" t="s">
        <v>225</v>
      </c>
      <c r="F317" s="47">
        <f>F318</f>
        <v>19</v>
      </c>
      <c r="G317" s="47">
        <f>G318</f>
        <v>19</v>
      </c>
      <c r="H317" s="47">
        <f>H318</f>
        <v>19</v>
      </c>
      <c r="I317" s="47">
        <f>I318</f>
        <v>15.555</v>
      </c>
      <c r="J317" s="81">
        <f t="shared" si="23"/>
        <v>81.86842105263158</v>
      </c>
    </row>
    <row r="318" spans="1:10" ht="33.75" customHeight="1">
      <c r="A318" s="30">
        <v>310</v>
      </c>
      <c r="B318" s="4">
        <v>1003</v>
      </c>
      <c r="C318" s="5" t="s">
        <v>224</v>
      </c>
      <c r="D318" s="5" t="s">
        <v>139</v>
      </c>
      <c r="E318" s="8" t="s">
        <v>140</v>
      </c>
      <c r="F318" s="48">
        <f>10+9</f>
        <v>19</v>
      </c>
      <c r="G318" s="48">
        <f>10+9</f>
        <v>19</v>
      </c>
      <c r="H318" s="48">
        <f>10+9</f>
        <v>19</v>
      </c>
      <c r="I318" s="79">
        <v>15.555</v>
      </c>
      <c r="J318" s="75">
        <f t="shared" si="23"/>
        <v>81.86842105263158</v>
      </c>
    </row>
    <row r="319" spans="1:10" ht="12.75">
      <c r="A319" s="30">
        <v>311</v>
      </c>
      <c r="B319" s="2">
        <v>1003</v>
      </c>
      <c r="C319" s="11" t="s">
        <v>76</v>
      </c>
      <c r="D319" s="11"/>
      <c r="E319" s="6" t="s">
        <v>89</v>
      </c>
      <c r="F319" s="36">
        <f>F320</f>
        <v>67.464</v>
      </c>
      <c r="G319" s="36">
        <f aca="true" t="shared" si="26" ref="G319:I320">G320</f>
        <v>67.464</v>
      </c>
      <c r="H319" s="36">
        <f t="shared" si="26"/>
        <v>67.464</v>
      </c>
      <c r="I319" s="36">
        <f t="shared" si="26"/>
        <v>42.381</v>
      </c>
      <c r="J319" s="81">
        <f t="shared" si="23"/>
        <v>62.82017075773746</v>
      </c>
    </row>
    <row r="320" spans="1:10" s="25" customFormat="1" ht="25.5">
      <c r="A320" s="30">
        <v>312</v>
      </c>
      <c r="B320" s="2">
        <v>1003</v>
      </c>
      <c r="C320" s="11" t="s">
        <v>197</v>
      </c>
      <c r="D320" s="11"/>
      <c r="E320" s="6" t="s">
        <v>220</v>
      </c>
      <c r="F320" s="37">
        <f>F321</f>
        <v>67.464</v>
      </c>
      <c r="G320" s="37">
        <f t="shared" si="26"/>
        <v>67.464</v>
      </c>
      <c r="H320" s="37">
        <f t="shared" si="26"/>
        <v>67.464</v>
      </c>
      <c r="I320" s="37">
        <f t="shared" si="26"/>
        <v>42.381</v>
      </c>
      <c r="J320" s="81">
        <f t="shared" si="23"/>
        <v>62.82017075773746</v>
      </c>
    </row>
    <row r="321" spans="1:10" ht="25.5">
      <c r="A321" s="30">
        <v>313</v>
      </c>
      <c r="B321" s="4">
        <v>1003</v>
      </c>
      <c r="C321" s="13" t="s">
        <v>197</v>
      </c>
      <c r="D321" s="13" t="s">
        <v>127</v>
      </c>
      <c r="E321" s="8" t="s">
        <v>128</v>
      </c>
      <c r="F321" s="38">
        <v>67.464</v>
      </c>
      <c r="G321" s="38">
        <v>67.464</v>
      </c>
      <c r="H321" s="38">
        <v>67.464</v>
      </c>
      <c r="I321" s="79">
        <v>42.381</v>
      </c>
      <c r="J321" s="75">
        <f t="shared" si="23"/>
        <v>62.82017075773746</v>
      </c>
    </row>
    <row r="322" spans="1:10" s="25" customFormat="1" ht="12.75">
      <c r="A322" s="30">
        <v>314</v>
      </c>
      <c r="B322" s="2">
        <v>1006</v>
      </c>
      <c r="C322" s="11"/>
      <c r="D322" s="11"/>
      <c r="E322" s="6" t="s">
        <v>113</v>
      </c>
      <c r="F322" s="37">
        <f>F323+F326</f>
        <v>2186.36</v>
      </c>
      <c r="G322" s="37">
        <f>G323+G326</f>
        <v>2186.36</v>
      </c>
      <c r="H322" s="37">
        <f>H323+H326</f>
        <v>2186.36</v>
      </c>
      <c r="I322" s="37">
        <f>I323+I326</f>
        <v>1384.3519999999999</v>
      </c>
      <c r="J322" s="81">
        <f t="shared" si="23"/>
        <v>63.31766040359318</v>
      </c>
    </row>
    <row r="323" spans="1:10" ht="38.25">
      <c r="A323" s="30">
        <v>315</v>
      </c>
      <c r="B323" s="2">
        <v>1006</v>
      </c>
      <c r="C323" s="51" t="s">
        <v>153</v>
      </c>
      <c r="D323" s="3"/>
      <c r="E323" s="6" t="s">
        <v>154</v>
      </c>
      <c r="F323" s="46">
        <f>F324+F325</f>
        <v>674.16</v>
      </c>
      <c r="G323" s="46">
        <f>G324+G325</f>
        <v>674.16</v>
      </c>
      <c r="H323" s="46">
        <f>H324+H325</f>
        <v>674.16</v>
      </c>
      <c r="I323" s="46">
        <f>I324+I325</f>
        <v>332.64</v>
      </c>
      <c r="J323" s="81">
        <f t="shared" si="23"/>
        <v>49.34140263438947</v>
      </c>
    </row>
    <row r="324" spans="1:10" ht="12.75">
      <c r="A324" s="30">
        <v>316</v>
      </c>
      <c r="B324" s="4">
        <v>1006</v>
      </c>
      <c r="C324" s="5" t="s">
        <v>153</v>
      </c>
      <c r="D324" s="5" t="s">
        <v>131</v>
      </c>
      <c r="E324" s="8" t="s">
        <v>132</v>
      </c>
      <c r="F324" s="48">
        <v>260.4</v>
      </c>
      <c r="G324" s="48">
        <v>260.4</v>
      </c>
      <c r="H324" s="48">
        <v>260.4</v>
      </c>
      <c r="I324" s="79">
        <v>225.441</v>
      </c>
      <c r="J324" s="75">
        <f t="shared" si="23"/>
        <v>86.57488479262673</v>
      </c>
    </row>
    <row r="325" spans="1:10" ht="12.75">
      <c r="A325" s="30">
        <v>317</v>
      </c>
      <c r="B325" s="4">
        <v>1006</v>
      </c>
      <c r="C325" s="5" t="s">
        <v>153</v>
      </c>
      <c r="D325" s="5" t="s">
        <v>135</v>
      </c>
      <c r="E325" s="8" t="s">
        <v>136</v>
      </c>
      <c r="F325" s="38">
        <f>450.6-36.84</f>
        <v>413.76</v>
      </c>
      <c r="G325" s="38">
        <f>450.6-36.84</f>
        <v>413.76</v>
      </c>
      <c r="H325" s="38">
        <f>450.6-36.84</f>
        <v>413.76</v>
      </c>
      <c r="I325" s="79">
        <v>107.199</v>
      </c>
      <c r="J325" s="75">
        <f t="shared" si="23"/>
        <v>25.908497679814385</v>
      </c>
    </row>
    <row r="326" spans="1:10" ht="51">
      <c r="A326" s="30">
        <v>318</v>
      </c>
      <c r="B326" s="2">
        <v>1006</v>
      </c>
      <c r="C326" s="51" t="s">
        <v>155</v>
      </c>
      <c r="D326" s="3"/>
      <c r="E326" s="6" t="s">
        <v>93</v>
      </c>
      <c r="F326" s="46">
        <f>F327+F328</f>
        <v>1512.2</v>
      </c>
      <c r="G326" s="46">
        <f>G327+G328</f>
        <v>1512.2</v>
      </c>
      <c r="H326" s="46">
        <f>H327+H328</f>
        <v>1512.2</v>
      </c>
      <c r="I326" s="46">
        <f>I327+I328</f>
        <v>1051.712</v>
      </c>
      <c r="J326" s="75">
        <f t="shared" si="23"/>
        <v>69.54847242428251</v>
      </c>
    </row>
    <row r="327" spans="1:10" ht="12.75">
      <c r="A327" s="30">
        <v>319</v>
      </c>
      <c r="B327" s="4">
        <v>1006</v>
      </c>
      <c r="C327" s="5" t="s">
        <v>155</v>
      </c>
      <c r="D327" s="5" t="s">
        <v>131</v>
      </c>
      <c r="E327" s="8" t="s">
        <v>132</v>
      </c>
      <c r="F327" s="48">
        <v>776.7</v>
      </c>
      <c r="G327" s="48">
        <v>776.7</v>
      </c>
      <c r="H327" s="48">
        <v>776.7</v>
      </c>
      <c r="I327" s="79">
        <v>722.34</v>
      </c>
      <c r="J327" s="75">
        <f t="shared" si="23"/>
        <v>93.00115874855156</v>
      </c>
    </row>
    <row r="328" spans="1:10" ht="12.75">
      <c r="A328" s="30">
        <v>320</v>
      </c>
      <c r="B328" s="4">
        <v>1006</v>
      </c>
      <c r="C328" s="5" t="s">
        <v>155</v>
      </c>
      <c r="D328" s="5" t="s">
        <v>135</v>
      </c>
      <c r="E328" s="8" t="s">
        <v>136</v>
      </c>
      <c r="F328" s="38">
        <v>735.5</v>
      </c>
      <c r="G328" s="38">
        <v>735.5</v>
      </c>
      <c r="H328" s="38">
        <v>735.5</v>
      </c>
      <c r="I328" s="79">
        <v>329.372</v>
      </c>
      <c r="J328" s="75">
        <f t="shared" si="23"/>
        <v>44.782053025152955</v>
      </c>
    </row>
    <row r="329" spans="1:10" ht="15.75" customHeight="1">
      <c r="A329" s="30">
        <v>321</v>
      </c>
      <c r="B329" s="2">
        <v>1100</v>
      </c>
      <c r="C329" s="11"/>
      <c r="D329" s="11"/>
      <c r="E329" s="34" t="s">
        <v>84</v>
      </c>
      <c r="F329" s="39">
        <f>F330</f>
        <v>4094.9900000000002</v>
      </c>
      <c r="G329" s="39">
        <f aca="true" t="shared" si="27" ref="G329:I330">G330</f>
        <v>4094.9900000000002</v>
      </c>
      <c r="H329" s="39">
        <f t="shared" si="27"/>
        <v>4094.9900000000002</v>
      </c>
      <c r="I329" s="39">
        <f t="shared" si="27"/>
        <v>4043.408</v>
      </c>
      <c r="J329" s="81">
        <f t="shared" si="23"/>
        <v>98.74036322433021</v>
      </c>
    </row>
    <row r="330" spans="1:10" ht="12.75" customHeight="1">
      <c r="A330" s="30">
        <v>322</v>
      </c>
      <c r="B330" s="2">
        <v>1102</v>
      </c>
      <c r="C330" s="11"/>
      <c r="D330" s="11"/>
      <c r="E330" s="6" t="s">
        <v>109</v>
      </c>
      <c r="F330" s="39">
        <f>F331</f>
        <v>4094.9900000000002</v>
      </c>
      <c r="G330" s="39">
        <f t="shared" si="27"/>
        <v>4094.9900000000002</v>
      </c>
      <c r="H330" s="39">
        <f t="shared" si="27"/>
        <v>4094.9900000000002</v>
      </c>
      <c r="I330" s="39">
        <f t="shared" si="27"/>
        <v>4043.408</v>
      </c>
      <c r="J330" s="81">
        <f aca="true" t="shared" si="28" ref="J330:J345">I330/H330*100</f>
        <v>98.74036322433021</v>
      </c>
    </row>
    <row r="331" spans="1:10" ht="12.75" customHeight="1">
      <c r="A331" s="30">
        <v>323</v>
      </c>
      <c r="B331" s="2">
        <v>1102</v>
      </c>
      <c r="C331" s="3">
        <v>4820000</v>
      </c>
      <c r="D331" s="3"/>
      <c r="E331" s="6" t="s">
        <v>229</v>
      </c>
      <c r="F331" s="39">
        <f>F332+F335+F334+F333</f>
        <v>4094.9900000000002</v>
      </c>
      <c r="G331" s="39">
        <f>G332+G335+G334+G333</f>
        <v>4094.9900000000002</v>
      </c>
      <c r="H331" s="39">
        <f>H332+H335+H334+H333</f>
        <v>4094.9900000000002</v>
      </c>
      <c r="I331" s="39">
        <f>I332+I335+I334+I333</f>
        <v>4043.408</v>
      </c>
      <c r="J331" s="81">
        <f t="shared" si="28"/>
        <v>98.74036322433021</v>
      </c>
    </row>
    <row r="332" spans="1:10" s="33" customFormat="1" ht="12.75">
      <c r="A332" s="30">
        <v>324</v>
      </c>
      <c r="B332" s="4">
        <v>1102</v>
      </c>
      <c r="C332" s="5">
        <v>4829900</v>
      </c>
      <c r="D332" s="5" t="s">
        <v>121</v>
      </c>
      <c r="E332" s="8" t="s">
        <v>124</v>
      </c>
      <c r="F332" s="50">
        <v>2435.139</v>
      </c>
      <c r="G332" s="50">
        <v>2435.139</v>
      </c>
      <c r="H332" s="50">
        <v>2435.139</v>
      </c>
      <c r="I332" s="79">
        <v>2435.127</v>
      </c>
      <c r="J332" s="75">
        <f t="shared" si="28"/>
        <v>99.99950721498854</v>
      </c>
    </row>
    <row r="333" spans="1:10" s="33" customFormat="1" ht="25.5">
      <c r="A333" s="30">
        <v>325</v>
      </c>
      <c r="B333" s="4">
        <v>1102</v>
      </c>
      <c r="C333" s="5">
        <v>4829900</v>
      </c>
      <c r="D333" s="5" t="s">
        <v>144</v>
      </c>
      <c r="E333" s="8" t="s">
        <v>145</v>
      </c>
      <c r="F333" s="50">
        <v>95</v>
      </c>
      <c r="G333" s="50">
        <v>95</v>
      </c>
      <c r="H333" s="50">
        <v>95</v>
      </c>
      <c r="I333" s="79">
        <v>89.43</v>
      </c>
      <c r="J333" s="75">
        <f t="shared" si="28"/>
        <v>94.13684210526316</v>
      </c>
    </row>
    <row r="334" spans="1:10" s="33" customFormat="1" ht="25.5">
      <c r="A334" s="30">
        <v>326</v>
      </c>
      <c r="B334" s="4">
        <v>1102</v>
      </c>
      <c r="C334" s="5" t="s">
        <v>196</v>
      </c>
      <c r="D334" s="5" t="s">
        <v>137</v>
      </c>
      <c r="E334" s="8" t="s">
        <v>138</v>
      </c>
      <c r="F334" s="50">
        <v>413.121</v>
      </c>
      <c r="G334" s="50">
        <v>413.121</v>
      </c>
      <c r="H334" s="50">
        <v>413.121</v>
      </c>
      <c r="I334" s="79">
        <v>403.7</v>
      </c>
      <c r="J334" s="75">
        <f t="shared" si="28"/>
        <v>97.71955431943668</v>
      </c>
    </row>
    <row r="335" spans="1:10" s="33" customFormat="1" ht="12.75">
      <c r="A335" s="30">
        <v>327</v>
      </c>
      <c r="B335" s="4">
        <v>1102</v>
      </c>
      <c r="C335" s="5">
        <v>4829900</v>
      </c>
      <c r="D335" s="5" t="s">
        <v>135</v>
      </c>
      <c r="E335" s="8" t="s">
        <v>136</v>
      </c>
      <c r="F335" s="50">
        <v>1151.73</v>
      </c>
      <c r="G335" s="50">
        <v>1151.73</v>
      </c>
      <c r="H335" s="50">
        <v>1151.73</v>
      </c>
      <c r="I335" s="79">
        <v>1115.151</v>
      </c>
      <c r="J335" s="75">
        <f t="shared" si="28"/>
        <v>96.82399520721002</v>
      </c>
    </row>
    <row r="336" spans="1:10" s="33" customFormat="1" ht="15.75">
      <c r="A336" s="30">
        <v>328</v>
      </c>
      <c r="B336" s="2">
        <v>1200</v>
      </c>
      <c r="C336" s="3"/>
      <c r="D336" s="3"/>
      <c r="E336" s="34" t="s">
        <v>175</v>
      </c>
      <c r="F336" s="47">
        <f>F337</f>
        <v>328.683</v>
      </c>
      <c r="G336" s="47">
        <f aca="true" t="shared" si="29" ref="G336:I338">G337</f>
        <v>328.683</v>
      </c>
      <c r="H336" s="47">
        <f t="shared" si="29"/>
        <v>328.683</v>
      </c>
      <c r="I336" s="47">
        <f t="shared" si="29"/>
        <v>328.683</v>
      </c>
      <c r="J336" s="81">
        <f t="shared" si="28"/>
        <v>100</v>
      </c>
    </row>
    <row r="337" spans="1:10" s="33" customFormat="1" ht="12.75">
      <c r="A337" s="30">
        <v>329</v>
      </c>
      <c r="B337" s="2">
        <v>1202</v>
      </c>
      <c r="C337" s="3"/>
      <c r="D337" s="3"/>
      <c r="E337" s="6" t="s">
        <v>176</v>
      </c>
      <c r="F337" s="47">
        <f>F338</f>
        <v>328.683</v>
      </c>
      <c r="G337" s="47">
        <f t="shared" si="29"/>
        <v>328.683</v>
      </c>
      <c r="H337" s="47">
        <f t="shared" si="29"/>
        <v>328.683</v>
      </c>
      <c r="I337" s="47">
        <f t="shared" si="29"/>
        <v>328.683</v>
      </c>
      <c r="J337" s="81">
        <f t="shared" si="28"/>
        <v>100</v>
      </c>
    </row>
    <row r="338" spans="1:10" s="33" customFormat="1" ht="12.75">
      <c r="A338" s="30">
        <v>330</v>
      </c>
      <c r="B338" s="2">
        <v>1202</v>
      </c>
      <c r="C338" s="3" t="s">
        <v>173</v>
      </c>
      <c r="D338" s="3"/>
      <c r="E338" s="6" t="s">
        <v>177</v>
      </c>
      <c r="F338" s="47">
        <f>F339</f>
        <v>328.683</v>
      </c>
      <c r="G338" s="47">
        <f t="shared" si="29"/>
        <v>328.683</v>
      </c>
      <c r="H338" s="47">
        <f t="shared" si="29"/>
        <v>328.683</v>
      </c>
      <c r="I338" s="47">
        <f t="shared" si="29"/>
        <v>328.683</v>
      </c>
      <c r="J338" s="81">
        <f t="shared" si="28"/>
        <v>100</v>
      </c>
    </row>
    <row r="339" spans="1:10" s="33" customFormat="1" ht="38.25">
      <c r="A339" s="30">
        <v>331</v>
      </c>
      <c r="B339" s="4">
        <v>1202</v>
      </c>
      <c r="C339" s="5" t="s">
        <v>174</v>
      </c>
      <c r="D339" s="5" t="s">
        <v>139</v>
      </c>
      <c r="E339" s="8" t="s">
        <v>140</v>
      </c>
      <c r="F339" s="50">
        <f>293+35.683</f>
        <v>328.683</v>
      </c>
      <c r="G339" s="50">
        <f>293+35.683</f>
        <v>328.683</v>
      </c>
      <c r="H339" s="50">
        <f>293+35.683</f>
        <v>328.683</v>
      </c>
      <c r="I339" s="79">
        <v>328.683</v>
      </c>
      <c r="J339" s="75">
        <f t="shared" si="28"/>
        <v>100</v>
      </c>
    </row>
    <row r="340" spans="1:10" ht="31.5" customHeight="1">
      <c r="A340" s="30">
        <v>332</v>
      </c>
      <c r="B340" s="2">
        <v>1300</v>
      </c>
      <c r="C340" s="11"/>
      <c r="D340" s="11"/>
      <c r="E340" s="34" t="s">
        <v>9</v>
      </c>
      <c r="F340" s="39">
        <f>F341</f>
        <v>1.5</v>
      </c>
      <c r="G340" s="39">
        <f>G341</f>
        <v>70</v>
      </c>
      <c r="H340" s="39">
        <f>H341</f>
        <v>1.5</v>
      </c>
      <c r="I340" s="39">
        <f>I341</f>
        <v>1.097</v>
      </c>
      <c r="J340" s="81">
        <f t="shared" si="28"/>
        <v>73.13333333333333</v>
      </c>
    </row>
    <row r="341" spans="1:10" ht="25.5" customHeight="1">
      <c r="A341" s="30">
        <v>333</v>
      </c>
      <c r="B341" s="2">
        <v>1301</v>
      </c>
      <c r="C341" s="3"/>
      <c r="D341" s="3"/>
      <c r="E341" s="6" t="s">
        <v>99</v>
      </c>
      <c r="F341" s="37">
        <f aca="true" t="shared" si="30" ref="F341:I343">F342</f>
        <v>1.5</v>
      </c>
      <c r="G341" s="37">
        <f t="shared" si="30"/>
        <v>70</v>
      </c>
      <c r="H341" s="37">
        <f t="shared" si="30"/>
        <v>1.5</v>
      </c>
      <c r="I341" s="37">
        <f t="shared" si="30"/>
        <v>1.097</v>
      </c>
      <c r="J341" s="81">
        <f t="shared" si="28"/>
        <v>73.13333333333333</v>
      </c>
    </row>
    <row r="342" spans="1:10" ht="12.75" customHeight="1">
      <c r="A342" s="30">
        <v>334</v>
      </c>
      <c r="B342" s="2">
        <v>1301</v>
      </c>
      <c r="C342" s="3" t="s">
        <v>64</v>
      </c>
      <c r="D342" s="3"/>
      <c r="E342" s="6" t="s">
        <v>10</v>
      </c>
      <c r="F342" s="37">
        <f t="shared" si="30"/>
        <v>1.5</v>
      </c>
      <c r="G342" s="37">
        <f t="shared" si="30"/>
        <v>70</v>
      </c>
      <c r="H342" s="37">
        <f t="shared" si="30"/>
        <v>1.5</v>
      </c>
      <c r="I342" s="37">
        <f t="shared" si="30"/>
        <v>1.097</v>
      </c>
      <c r="J342" s="81">
        <f t="shared" si="28"/>
        <v>73.13333333333333</v>
      </c>
    </row>
    <row r="343" spans="1:10" ht="12.75" customHeight="1">
      <c r="A343" s="30">
        <v>335</v>
      </c>
      <c r="B343" s="2">
        <v>1301</v>
      </c>
      <c r="C343" s="3" t="s">
        <v>65</v>
      </c>
      <c r="D343" s="3"/>
      <c r="E343" s="6" t="s">
        <v>11</v>
      </c>
      <c r="F343" s="37">
        <f t="shared" si="30"/>
        <v>1.5</v>
      </c>
      <c r="G343" s="37">
        <f t="shared" si="30"/>
        <v>70</v>
      </c>
      <c r="H343" s="37">
        <f t="shared" si="30"/>
        <v>1.5</v>
      </c>
      <c r="I343" s="37">
        <f t="shared" si="30"/>
        <v>1.097</v>
      </c>
      <c r="J343" s="81">
        <f t="shared" si="28"/>
        <v>73.13333333333333</v>
      </c>
    </row>
    <row r="344" spans="1:12" ht="12.75" customHeight="1">
      <c r="A344" s="30">
        <v>336</v>
      </c>
      <c r="B344" s="4">
        <v>1301</v>
      </c>
      <c r="C344" s="5" t="s">
        <v>65</v>
      </c>
      <c r="D344" s="5" t="s">
        <v>119</v>
      </c>
      <c r="E344" s="8" t="s">
        <v>120</v>
      </c>
      <c r="F344" s="38">
        <v>1.5</v>
      </c>
      <c r="G344" s="38">
        <v>70</v>
      </c>
      <c r="H344" s="38">
        <v>1.5</v>
      </c>
      <c r="I344" s="79">
        <v>1.097</v>
      </c>
      <c r="J344" s="75">
        <f t="shared" si="28"/>
        <v>73.13333333333333</v>
      </c>
      <c r="L344" s="52"/>
    </row>
    <row r="345" spans="1:10" ht="12.75" customHeight="1">
      <c r="A345" s="30">
        <v>337</v>
      </c>
      <c r="B345" s="4"/>
      <c r="C345" s="5"/>
      <c r="D345" s="5"/>
      <c r="E345" s="34" t="s">
        <v>82</v>
      </c>
      <c r="F345" s="54">
        <f>F9+F64+F71+F99+F150+F192+F197+F264+F304+F329+F340+F336</f>
        <v>239681.91999999998</v>
      </c>
      <c r="G345" s="54">
        <f>G9+G64+G71+G99+G150+G192+G197+G264+G304+G329+G340+G336</f>
        <v>239850.41999999998</v>
      </c>
      <c r="H345" s="54">
        <f>H9+H64+H71+H99+H150+H192+H197+H264+H304+H329+H340+H336</f>
        <v>239681.91999999998</v>
      </c>
      <c r="I345" s="54">
        <f>I9+I64+I71+I99+I150+I192+I197+I264+I304+I329+I340+I336</f>
        <v>221735.658</v>
      </c>
      <c r="J345" s="81">
        <f t="shared" si="28"/>
        <v>92.5124673567368</v>
      </c>
    </row>
    <row r="346" spans="1:11" ht="12.75" customHeight="1">
      <c r="A346" s="18"/>
      <c r="B346" s="20"/>
      <c r="C346" s="21"/>
      <c r="D346" s="21"/>
      <c r="E346" s="22"/>
      <c r="F346" s="28"/>
      <c r="K346" s="52"/>
    </row>
    <row r="347" spans="1:11" ht="12.75" customHeight="1">
      <c r="A347" s="1" t="s">
        <v>178</v>
      </c>
      <c r="B347" s="60"/>
      <c r="C347" s="60"/>
      <c r="D347" s="60"/>
      <c r="E347" s="17"/>
      <c r="F347" s="44"/>
      <c r="G347" s="29"/>
      <c r="H347" s="29"/>
      <c r="J347" s="76"/>
      <c r="K347" s="52"/>
    </row>
    <row r="348" spans="3:11" ht="12.75">
      <c r="C348" s="61"/>
      <c r="I348" s="76"/>
      <c r="J348" s="77"/>
      <c r="K348" s="53"/>
    </row>
    <row r="349" spans="9:11" ht="12.75">
      <c r="I349" s="76"/>
      <c r="J349" s="77"/>
      <c r="K349" s="52"/>
    </row>
    <row r="350" spans="7:10" ht="12.75">
      <c r="G350" s="45"/>
      <c r="H350" s="45"/>
      <c r="J350" s="78"/>
    </row>
  </sheetData>
  <sheetProtection/>
  <autoFilter ref="A8:G347"/>
  <mergeCells count="5">
    <mergeCell ref="A6:J6"/>
    <mergeCell ref="E1:J1"/>
    <mergeCell ref="E2:J2"/>
    <mergeCell ref="E3:J3"/>
    <mergeCell ref="C4:J4"/>
  </mergeCells>
  <printOptions/>
  <pageMargins left="0.15748031496062992" right="0.15748031496062992" top="0.31496062992125984" bottom="0.31496062992125984" header="0.15748031496062992" footer="0.1968503937007874"/>
  <pageSetup fitToHeight="9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2014-03-27T10:31:29Z</cp:lastPrinted>
  <dcterms:created xsi:type="dcterms:W3CDTF">1996-10-08T23:32:33Z</dcterms:created>
  <dcterms:modified xsi:type="dcterms:W3CDTF">2014-06-03T09:59:38Z</dcterms:modified>
  <cp:category/>
  <cp:version/>
  <cp:contentType/>
  <cp:contentStatus/>
</cp:coreProperties>
</file>