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'прилож.1'!$A$1:$R$65</definedName>
  </definedNames>
  <calcPr fullCalcOnLoad="1"/>
</workbook>
</file>

<file path=xl/sharedStrings.xml><?xml version="1.0" encoding="utf-8"?>
<sst xmlns="http://schemas.openxmlformats.org/spreadsheetml/2006/main" count="294" uniqueCount="94">
  <si>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</si>
  <si>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</si>
  <si>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</si>
  <si>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</si>
  <si>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</si>
  <si>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</si>
  <si>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</si>
  <si>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</si>
  <si>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</si>
  <si>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</si>
  <si>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</si>
  <si>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</si>
  <si>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</si>
  <si>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</si>
  <si>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</si>
  <si>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</si>
  <si>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</si>
  <si>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</si>
  <si>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</si>
  <si>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</si>
  <si>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</si>
  <si>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</si>
  <si>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</si>
  <si>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</si>
  <si>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</si>
  <si>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</si>
  <si>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</si>
  <si>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</si>
  <si>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</si>
  <si>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</si>
  <si>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</si>
  <si>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</si>
  <si>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</si>
  <si>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</si>
  <si>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</si>
  <si>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</si>
  <si>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</si>
  <si>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</si>
  <si>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Субсидии на осуществление мероприятий по организации питания в муниципальных общеобразовательных учреждениях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</si>
  <si>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</si>
  <si>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</si>
  <si>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</si>
  <si>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</si>
  <si>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</si>
  <si>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</si>
  <si>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</si>
  <si>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</si>
  <si>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</si>
  <si>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</si>
  <si>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</si>
  <si>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</si>
  <si>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</si>
  <si>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</si>
  <si>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</si>
  <si>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</si>
  <si>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</si>
  <si>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</si>
  <si>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</si>
  <si>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</si>
  <si>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</si>
  <si>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</si>
  <si>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</si>
  <si>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</si>
  <si>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</si>
  <si>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</si>
  <si>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</si>
  <si>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</si>
  <si>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</si>
  <si>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</si>
  <si>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</si>
  <si>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</si>
  <si>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</si>
  <si>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</si>
  <si>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</si>
  <si>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</si>
  <si>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</si>
  <si>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Сумма в тысячах рублей на 2019 год</t>
  </si>
  <si>
    <t>Сумма в тысячах рублей на 2018 год</t>
  </si>
  <si>
    <t>СВОД  ДОХОДОВ БЮДЖЕТА МАХНЁВСКОГО МУНИЦИПАЛЬНОГО ОБРАЗОВАНИЯ НА ПЛАНОВЫЙ ПЕРИОД 2018 И 2019 ГОДЫ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</si>
  <si>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</si>
  <si>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</si>
  <si>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</si>
  <si>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</si>
  <si>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</si>
  <si>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</si>
  <si>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 xml:space="preserve">Субвенции бюджетам городских округов на оплату жилищно-коммунальных услуг отдельным категориям граждан </t>
  </si>
  <si>
    <t>35250</t>
  </si>
  <si>
    <t xml:space="preserve">Субвенции бюджетам городских округов на предоставления гражданам субсидий на оплату жилого помещения и коммунальных услуг </t>
  </si>
  <si>
    <t>35118</t>
  </si>
  <si>
    <t>30022</t>
  </si>
  <si>
    <t>30024</t>
  </si>
  <si>
    <t>39999</t>
  </si>
  <si>
    <t>Приложение № 2</t>
  </si>
  <si>
    <t xml:space="preserve"> к Решению Думы Махнёвского муниципального образования от 27.12.2017 № 298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</si>
</sst>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9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9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9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5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173" fontId="7" fillId="33" borderId="4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1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0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2"/>
      <c r="K1" s="162"/>
      <c r="L1" s="161"/>
      <c r="M1" s="161"/>
      <c r="N1" s="161"/>
      <c r="O1" s="161"/>
      <c r="P1" s="161"/>
      <c r="Q1" s="64"/>
      <c r="R1" s="64"/>
    </row>
    <row r="2" spans="10:18" ht="12.75" hidden="1">
      <c r="J2" s="160"/>
      <c r="K2" s="160"/>
      <c r="L2" s="161"/>
      <c r="M2" s="161"/>
      <c r="N2" s="161"/>
      <c r="O2" s="161"/>
      <c r="P2" s="161"/>
      <c r="Q2" s="64"/>
      <c r="R2" s="64"/>
    </row>
    <row r="3" spans="10:18" ht="12.75" hidden="1">
      <c r="J3" s="184"/>
      <c r="K3" s="184"/>
      <c r="L3" s="185"/>
      <c r="M3" s="185"/>
      <c r="N3" s="185"/>
      <c r="O3" s="185"/>
      <c r="P3" s="185"/>
      <c r="Q3" s="65"/>
      <c r="R3" s="65"/>
    </row>
    <row r="4" spans="10:18" ht="15" hidden="1">
      <c r="J4" s="186"/>
      <c r="K4" s="186"/>
      <c r="L4" s="186"/>
      <c r="M4" s="186"/>
      <c r="N4" s="186"/>
      <c r="O4" s="186"/>
      <c r="P4" s="186"/>
      <c r="Q4" s="66"/>
      <c r="R4" s="66"/>
    </row>
    <row r="5" spans="10:18" ht="15">
      <c r="J5" s="160" t="s">
        <v>92</v>
      </c>
      <c r="K5" s="161"/>
      <c r="L5" s="161"/>
      <c r="M5" s="161"/>
      <c r="N5" s="161"/>
      <c r="O5" s="161"/>
      <c r="P5" s="161"/>
      <c r="Q5" s="161"/>
      <c r="R5" s="66"/>
    </row>
    <row r="6" spans="10:18" ht="15">
      <c r="J6" s="162" t="s">
        <v>93</v>
      </c>
      <c r="K6" s="162"/>
      <c r="L6" s="162"/>
      <c r="M6" s="162"/>
      <c r="N6" s="162"/>
      <c r="O6" s="162"/>
      <c r="P6" s="162"/>
      <c r="Q6" s="161"/>
      <c r="R6" s="66"/>
    </row>
    <row r="7" spans="1:27" ht="26.25" customHeight="1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8"/>
      <c r="T7" s="188"/>
      <c r="U7" s="188"/>
      <c r="V7" s="188"/>
      <c r="W7" s="188"/>
      <c r="X7" s="188"/>
      <c r="Y7" s="188"/>
      <c r="Z7" s="188"/>
      <c r="AA7" s="188"/>
    </row>
    <row r="8" spans="1:27" ht="24.75" customHeight="1" hidden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8"/>
      <c r="S8" s="188"/>
      <c r="T8" s="188"/>
      <c r="U8" s="188"/>
      <c r="V8" s="188"/>
      <c r="W8" s="188"/>
      <c r="X8" s="188"/>
      <c r="Y8" s="188"/>
      <c r="Z8" s="188"/>
      <c r="AA8" s="188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9"/>
    </row>
    <row r="10" ht="9.75" customHeight="1" thickBot="1"/>
    <row r="11" ht="12" hidden="1" thickBot="1"/>
    <row r="12" spans="1:17" ht="56.25" customHeight="1" thickBot="1">
      <c r="A12" s="45" t="s">
        <v>5</v>
      </c>
      <c r="B12" s="172" t="s">
        <v>39</v>
      </c>
      <c r="C12" s="173"/>
      <c r="D12" s="173"/>
      <c r="E12" s="173"/>
      <c r="F12" s="173"/>
      <c r="G12" s="173"/>
      <c r="H12" s="173"/>
      <c r="I12" s="174"/>
      <c r="J12" s="4" t="s">
        <v>40</v>
      </c>
      <c r="K12" s="31" t="s">
        <v>59</v>
      </c>
      <c r="L12" s="43" t="s">
        <v>60</v>
      </c>
      <c r="M12" s="41" t="s">
        <v>57</v>
      </c>
      <c r="N12" s="41" t="s">
        <v>57</v>
      </c>
      <c r="O12" s="42" t="s">
        <v>58</v>
      </c>
      <c r="P12" s="144" t="s">
        <v>77</v>
      </c>
      <c r="Q12" s="144" t="s">
        <v>76</v>
      </c>
    </row>
    <row r="13" spans="1:17" ht="12" customHeight="1" thickBot="1">
      <c r="A13" s="24">
        <v>1</v>
      </c>
      <c r="B13" s="175">
        <v>2</v>
      </c>
      <c r="C13" s="176"/>
      <c r="D13" s="176"/>
      <c r="E13" s="176"/>
      <c r="F13" s="176"/>
      <c r="G13" s="176"/>
      <c r="H13" s="176"/>
      <c r="I13" s="177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4">
        <v>6</v>
      </c>
      <c r="Q13" s="94">
        <v>6</v>
      </c>
    </row>
    <row r="14" spans="1:21" ht="15" customHeight="1">
      <c r="A14" s="79">
        <v>1</v>
      </c>
      <c r="B14" s="80" t="s">
        <v>2</v>
      </c>
      <c r="C14" s="81" t="s">
        <v>0</v>
      </c>
      <c r="D14" s="82" t="s">
        <v>3</v>
      </c>
      <c r="E14" s="178" t="s">
        <v>4</v>
      </c>
      <c r="F14" s="179"/>
      <c r="G14" s="82" t="s">
        <v>3</v>
      </c>
      <c r="H14" s="82" t="s">
        <v>1</v>
      </c>
      <c r="I14" s="83" t="s">
        <v>2</v>
      </c>
      <c r="J14" s="75" t="s">
        <v>27</v>
      </c>
      <c r="K14" s="76" t="e">
        <f>SUM(K16,K19,K23,K26,K27,#REF!,K29,K31,K33,)</f>
        <v>#REF!</v>
      </c>
      <c r="L14" s="76" t="e">
        <f>SUM(L16,L19,L23,L26,L27,#REF!,L29,L31,L33,)</f>
        <v>#REF!</v>
      </c>
      <c r="M14" s="76" t="e">
        <f>SUM(M16,M19,M23,M26,M27,#REF!,M29,M31,M33,)</f>
        <v>#REF!</v>
      </c>
      <c r="N14" s="76" t="e">
        <f>SUM(N16,N19,N23,N26,N27,#REF!,N29,N31,N33,)</f>
        <v>#REF!</v>
      </c>
      <c r="O14" s="114" t="e">
        <f>SUM(O16,O19,O23,O26,O27,#REF!,O29,O31,O33,)</f>
        <v>#REF!</v>
      </c>
      <c r="P14" s="133">
        <f>SUM(P15+P17+P19+P23+P26+P27+P29+P31+P33)</f>
        <v>43603.399999999994</v>
      </c>
      <c r="Q14" s="133">
        <f>SUM(Q15+Q17+Q19+Q23+Q26+Q27+Q29+Q31+Q33)</f>
        <v>45465.2</v>
      </c>
      <c r="R14" s="124"/>
      <c r="U14" s="84"/>
    </row>
    <row r="15" spans="1:21" ht="12" customHeight="1">
      <c r="A15" s="25">
        <v>2</v>
      </c>
      <c r="B15" s="67" t="s">
        <v>2</v>
      </c>
      <c r="C15" s="67" t="s">
        <v>0</v>
      </c>
      <c r="D15" s="13" t="s">
        <v>6</v>
      </c>
      <c r="E15" s="166" t="s">
        <v>4</v>
      </c>
      <c r="F15" s="167"/>
      <c r="G15" s="13" t="s">
        <v>3</v>
      </c>
      <c r="H15" s="13" t="s">
        <v>1</v>
      </c>
      <c r="I15" s="77" t="s">
        <v>2</v>
      </c>
      <c r="J15" s="73" t="s">
        <v>28</v>
      </c>
      <c r="K15" s="74">
        <f aca="true" t="shared" si="0" ref="K15:Q15">K16</f>
        <v>21241.3</v>
      </c>
      <c r="L15" s="74">
        <f t="shared" si="0"/>
        <v>15920.9</v>
      </c>
      <c r="M15" s="74">
        <f t="shared" si="0"/>
        <v>0</v>
      </c>
      <c r="N15" s="74">
        <f t="shared" si="0"/>
        <v>21240</v>
      </c>
      <c r="O15" s="112">
        <f t="shared" si="0"/>
        <v>21870</v>
      </c>
      <c r="P15" s="133">
        <f t="shared" si="0"/>
        <v>23500</v>
      </c>
      <c r="Q15" s="133">
        <f t="shared" si="0"/>
        <v>23550</v>
      </c>
      <c r="R15" s="93"/>
      <c r="U15" s="84"/>
    </row>
    <row r="16" spans="1:21" ht="12" customHeight="1">
      <c r="A16" s="16">
        <v>3</v>
      </c>
      <c r="B16" s="23" t="s">
        <v>2</v>
      </c>
      <c r="C16" s="44" t="s">
        <v>0</v>
      </c>
      <c r="D16" s="11" t="s">
        <v>6</v>
      </c>
      <c r="E16" s="168" t="s">
        <v>7</v>
      </c>
      <c r="F16" s="169"/>
      <c r="G16" s="11" t="s">
        <v>6</v>
      </c>
      <c r="H16" s="11" t="s">
        <v>1</v>
      </c>
      <c r="I16" s="17" t="s">
        <v>8</v>
      </c>
      <c r="J16" s="18" t="s">
        <v>29</v>
      </c>
      <c r="K16" s="33">
        <v>21241.3</v>
      </c>
      <c r="L16" s="33">
        <v>15920.9</v>
      </c>
      <c r="N16" s="33">
        <v>21240</v>
      </c>
      <c r="O16" s="118">
        <v>21870</v>
      </c>
      <c r="P16" s="154">
        <v>23500</v>
      </c>
      <c r="Q16" s="154">
        <v>23550</v>
      </c>
      <c r="R16" s="93"/>
      <c r="U16" s="84"/>
    </row>
    <row r="17" spans="1:21" ht="39" customHeight="1">
      <c r="A17" s="25">
        <v>4</v>
      </c>
      <c r="B17" s="90" t="s">
        <v>2</v>
      </c>
      <c r="C17" s="85" t="s">
        <v>0</v>
      </c>
      <c r="D17" s="13" t="s">
        <v>63</v>
      </c>
      <c r="E17" s="166" t="s">
        <v>4</v>
      </c>
      <c r="F17" s="167"/>
      <c r="G17" s="13" t="s">
        <v>3</v>
      </c>
      <c r="H17" s="13" t="s">
        <v>1</v>
      </c>
      <c r="I17" s="77" t="s">
        <v>2</v>
      </c>
      <c r="J17" s="73" t="s">
        <v>70</v>
      </c>
      <c r="K17" s="91"/>
      <c r="L17" s="91"/>
      <c r="M17" s="92"/>
      <c r="N17" s="91"/>
      <c r="O17" s="111"/>
      <c r="P17" s="133">
        <f>P18</f>
        <v>4531.1</v>
      </c>
      <c r="Q17" s="133">
        <f>Q18</f>
        <v>5100.7</v>
      </c>
      <c r="R17" s="93"/>
      <c r="U17" s="84"/>
    </row>
    <row r="18" spans="1:18" ht="23.25" customHeight="1">
      <c r="A18" s="60">
        <v>5</v>
      </c>
      <c r="B18" s="23" t="s">
        <v>2</v>
      </c>
      <c r="C18" s="87" t="s">
        <v>0</v>
      </c>
      <c r="D18" s="22" t="s">
        <v>63</v>
      </c>
      <c r="E18" s="86" t="s">
        <v>10</v>
      </c>
      <c r="F18" s="87" t="s">
        <v>2</v>
      </c>
      <c r="G18" s="22" t="s">
        <v>6</v>
      </c>
      <c r="H18" s="22" t="s">
        <v>1</v>
      </c>
      <c r="I18" s="88" t="s">
        <v>8</v>
      </c>
      <c r="J18" s="89" t="s">
        <v>71</v>
      </c>
      <c r="K18" s="32"/>
      <c r="L18" s="32"/>
      <c r="N18" s="32"/>
      <c r="O18" s="132"/>
      <c r="P18" s="154">
        <v>4531.1</v>
      </c>
      <c r="Q18" s="154">
        <v>5100.7</v>
      </c>
      <c r="R18" s="122"/>
    </row>
    <row r="19" spans="1:17" ht="12.75">
      <c r="A19" s="25">
        <v>6</v>
      </c>
      <c r="B19" s="67" t="s">
        <v>2</v>
      </c>
      <c r="C19" s="67" t="s">
        <v>0</v>
      </c>
      <c r="D19" s="13" t="s">
        <v>9</v>
      </c>
      <c r="E19" s="170" t="s">
        <v>4</v>
      </c>
      <c r="F19" s="171"/>
      <c r="G19" s="13" t="s">
        <v>3</v>
      </c>
      <c r="H19" s="13" t="s">
        <v>1</v>
      </c>
      <c r="I19" s="77" t="s">
        <v>2</v>
      </c>
      <c r="J19" s="73" t="s">
        <v>30</v>
      </c>
      <c r="K19" s="74">
        <f>SUM(K21:K22)</f>
        <v>762</v>
      </c>
      <c r="L19" s="74">
        <f>SUM(L21:L22)</f>
        <v>762.3</v>
      </c>
      <c r="M19" s="74">
        <f>SUM(M21:M22)</f>
        <v>0</v>
      </c>
      <c r="N19" s="74">
        <f>SUM(N21:N22)</f>
        <v>792</v>
      </c>
      <c r="O19" s="112">
        <f>SUM(O21:O22)</f>
        <v>815</v>
      </c>
      <c r="P19" s="133">
        <f>P21+P22+P20</f>
        <v>1480</v>
      </c>
      <c r="Q19" s="133">
        <f>Q21+Q22+Q20</f>
        <v>1505</v>
      </c>
    </row>
    <row r="20" spans="1:17" ht="31.5" customHeight="1">
      <c r="A20" s="25">
        <v>7</v>
      </c>
      <c r="B20" s="148" t="s">
        <v>2</v>
      </c>
      <c r="C20" s="146" t="s">
        <v>0</v>
      </c>
      <c r="D20" s="11" t="s">
        <v>9</v>
      </c>
      <c r="E20" s="168" t="s">
        <v>13</v>
      </c>
      <c r="F20" s="169" t="s">
        <v>2</v>
      </c>
      <c r="G20" s="11" t="s">
        <v>6</v>
      </c>
      <c r="H20" s="11" t="s">
        <v>1</v>
      </c>
      <c r="I20" s="17" t="s">
        <v>8</v>
      </c>
      <c r="J20" s="18" t="s">
        <v>75</v>
      </c>
      <c r="K20" s="74"/>
      <c r="L20" s="74"/>
      <c r="M20" s="147"/>
      <c r="N20" s="74"/>
      <c r="O20" s="112"/>
      <c r="P20" s="154">
        <v>500</v>
      </c>
      <c r="Q20" s="154">
        <v>510</v>
      </c>
    </row>
    <row r="21" spans="1:17" ht="25.5">
      <c r="A21" s="16">
        <v>8</v>
      </c>
      <c r="B21" s="23" t="s">
        <v>2</v>
      </c>
      <c r="C21" s="44" t="s">
        <v>0</v>
      </c>
      <c r="D21" s="11" t="s">
        <v>9</v>
      </c>
      <c r="E21" s="168" t="s">
        <v>7</v>
      </c>
      <c r="F21" s="169"/>
      <c r="G21" s="11" t="s">
        <v>10</v>
      </c>
      <c r="H21" s="11" t="s">
        <v>1</v>
      </c>
      <c r="I21" s="17" t="s">
        <v>8</v>
      </c>
      <c r="J21" s="18" t="s">
        <v>31</v>
      </c>
      <c r="K21" s="33">
        <v>750</v>
      </c>
      <c r="L21" s="33">
        <v>751</v>
      </c>
      <c r="N21" s="33">
        <v>790</v>
      </c>
      <c r="O21" s="118">
        <v>810</v>
      </c>
      <c r="P21" s="154">
        <v>930</v>
      </c>
      <c r="Q21" s="154">
        <v>940</v>
      </c>
    </row>
    <row r="22" spans="1:17" ht="12.75">
      <c r="A22" s="16">
        <v>9</v>
      </c>
      <c r="B22" s="44" t="s">
        <v>2</v>
      </c>
      <c r="C22" s="44" t="s">
        <v>0</v>
      </c>
      <c r="D22" s="11" t="s">
        <v>9</v>
      </c>
      <c r="E22" s="168" t="s">
        <v>11</v>
      </c>
      <c r="F22" s="169"/>
      <c r="G22" s="11" t="s">
        <v>6</v>
      </c>
      <c r="H22" s="11" t="s">
        <v>1</v>
      </c>
      <c r="I22" s="17" t="s">
        <v>8</v>
      </c>
      <c r="J22" s="18" t="s">
        <v>32</v>
      </c>
      <c r="K22" s="32">
        <v>12</v>
      </c>
      <c r="L22" s="32">
        <v>11.3</v>
      </c>
      <c r="N22" s="33">
        <v>2</v>
      </c>
      <c r="O22" s="118">
        <v>5</v>
      </c>
      <c r="P22" s="154">
        <v>50</v>
      </c>
      <c r="Q22" s="154">
        <v>55</v>
      </c>
    </row>
    <row r="23" spans="1:17" ht="14.25" customHeight="1">
      <c r="A23" s="25">
        <v>10</v>
      </c>
      <c r="B23" s="78" t="s">
        <v>2</v>
      </c>
      <c r="C23" s="67" t="s">
        <v>0</v>
      </c>
      <c r="D23" s="13" t="s">
        <v>12</v>
      </c>
      <c r="E23" s="170" t="s">
        <v>4</v>
      </c>
      <c r="F23" s="171"/>
      <c r="G23" s="13" t="s">
        <v>3</v>
      </c>
      <c r="H23" s="13" t="s">
        <v>1</v>
      </c>
      <c r="I23" s="77" t="s">
        <v>2</v>
      </c>
      <c r="J23" s="73" t="s">
        <v>34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113">
        <f t="shared" si="1"/>
        <v>1000</v>
      </c>
      <c r="P23" s="134">
        <f t="shared" si="1"/>
        <v>1650</v>
      </c>
      <c r="Q23" s="134">
        <f>SUM(Q24:Q25)</f>
        <v>1700</v>
      </c>
    </row>
    <row r="24" spans="1:17" ht="12.75">
      <c r="A24" s="16">
        <v>11</v>
      </c>
      <c r="B24" s="44" t="s">
        <v>2</v>
      </c>
      <c r="C24" s="44" t="s">
        <v>0</v>
      </c>
      <c r="D24" s="11" t="s">
        <v>12</v>
      </c>
      <c r="E24" s="168" t="s">
        <v>13</v>
      </c>
      <c r="F24" s="169"/>
      <c r="G24" s="11" t="s">
        <v>3</v>
      </c>
      <c r="H24" s="11" t="s">
        <v>1</v>
      </c>
      <c r="I24" s="17" t="s">
        <v>8</v>
      </c>
      <c r="J24" s="18" t="s">
        <v>33</v>
      </c>
      <c r="K24" s="32">
        <v>300</v>
      </c>
      <c r="L24" s="32">
        <v>182.5</v>
      </c>
      <c r="N24" s="33">
        <v>300</v>
      </c>
      <c r="O24" s="118">
        <v>300</v>
      </c>
      <c r="P24" s="154">
        <v>500</v>
      </c>
      <c r="Q24" s="154">
        <v>550</v>
      </c>
    </row>
    <row r="25" spans="1:19" s="2" customFormat="1" ht="12.75">
      <c r="A25" s="16">
        <v>12</v>
      </c>
      <c r="B25" s="23" t="s">
        <v>2</v>
      </c>
      <c r="C25" s="44" t="s">
        <v>0</v>
      </c>
      <c r="D25" s="11" t="s">
        <v>12</v>
      </c>
      <c r="E25" s="168" t="s">
        <v>15</v>
      </c>
      <c r="F25" s="169"/>
      <c r="G25" s="11" t="s">
        <v>3</v>
      </c>
      <c r="H25" s="11" t="s">
        <v>1</v>
      </c>
      <c r="I25" s="17" t="s">
        <v>8</v>
      </c>
      <c r="J25" s="12" t="s">
        <v>35</v>
      </c>
      <c r="K25" s="34">
        <v>750</v>
      </c>
      <c r="L25" s="34">
        <v>637.9</v>
      </c>
      <c r="N25" s="33">
        <v>680</v>
      </c>
      <c r="O25" s="118">
        <v>700</v>
      </c>
      <c r="P25" s="154">
        <v>1150</v>
      </c>
      <c r="Q25" s="154">
        <v>1150</v>
      </c>
      <c r="R25" s="1"/>
      <c r="S25" s="1"/>
    </row>
    <row r="26" spans="1:19" s="2" customFormat="1" ht="15" customHeight="1">
      <c r="A26" s="25">
        <v>13</v>
      </c>
      <c r="B26" s="67" t="s">
        <v>2</v>
      </c>
      <c r="C26" s="67" t="s">
        <v>0</v>
      </c>
      <c r="D26" s="13" t="s">
        <v>45</v>
      </c>
      <c r="E26" s="170" t="s">
        <v>4</v>
      </c>
      <c r="F26" s="171"/>
      <c r="G26" s="13" t="s">
        <v>3</v>
      </c>
      <c r="H26" s="13" t="s">
        <v>1</v>
      </c>
      <c r="I26" s="77" t="s">
        <v>2</v>
      </c>
      <c r="J26" s="15" t="s">
        <v>46</v>
      </c>
      <c r="K26" s="68">
        <v>25</v>
      </c>
      <c r="L26" s="68">
        <v>43.2</v>
      </c>
      <c r="M26" s="72"/>
      <c r="N26" s="70">
        <v>53</v>
      </c>
      <c r="O26" s="121">
        <v>40</v>
      </c>
      <c r="P26" s="135">
        <v>450</v>
      </c>
      <c r="Q26" s="135">
        <v>450</v>
      </c>
      <c r="R26" s="1"/>
      <c r="S26" s="1"/>
    </row>
    <row r="27" spans="1:19" s="2" customFormat="1" ht="38.25">
      <c r="A27" s="25">
        <v>14</v>
      </c>
      <c r="B27" s="67" t="s">
        <v>2</v>
      </c>
      <c r="C27" s="67" t="s">
        <v>0</v>
      </c>
      <c r="D27" s="13" t="s">
        <v>16</v>
      </c>
      <c r="E27" s="170" t="s">
        <v>4</v>
      </c>
      <c r="F27" s="171"/>
      <c r="G27" s="13" t="s">
        <v>3</v>
      </c>
      <c r="H27" s="13" t="s">
        <v>1</v>
      </c>
      <c r="I27" s="77" t="s">
        <v>2</v>
      </c>
      <c r="J27" s="15" t="s">
        <v>41</v>
      </c>
      <c r="K27" s="68">
        <f aca="true" t="shared" si="2" ref="K27:Q27">SUM(K28:K28)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113">
        <f t="shared" si="2"/>
        <v>350</v>
      </c>
      <c r="P27" s="134">
        <f t="shared" si="2"/>
        <v>1915.2</v>
      </c>
      <c r="Q27" s="134">
        <f t="shared" si="2"/>
        <v>2500</v>
      </c>
      <c r="R27" s="1"/>
      <c r="S27" s="1"/>
    </row>
    <row r="28" spans="1:19" s="2" customFormat="1" ht="78" customHeight="1">
      <c r="A28" s="16">
        <v>15</v>
      </c>
      <c r="B28" s="44" t="s">
        <v>2</v>
      </c>
      <c r="C28" s="44" t="s">
        <v>0</v>
      </c>
      <c r="D28" s="11" t="s">
        <v>16</v>
      </c>
      <c r="E28" s="168" t="s">
        <v>20</v>
      </c>
      <c r="F28" s="169"/>
      <c r="G28" s="11" t="s">
        <v>3</v>
      </c>
      <c r="H28" s="11" t="s">
        <v>1</v>
      </c>
      <c r="I28" s="17" t="s">
        <v>21</v>
      </c>
      <c r="J28" s="19" t="s">
        <v>53</v>
      </c>
      <c r="K28" s="34">
        <v>445</v>
      </c>
      <c r="L28" s="34">
        <v>343.2</v>
      </c>
      <c r="M28" s="96"/>
      <c r="N28" s="33">
        <v>350</v>
      </c>
      <c r="O28" s="118">
        <v>350</v>
      </c>
      <c r="P28" s="154">
        <f>1615.2+300</f>
        <v>1915.2</v>
      </c>
      <c r="Q28" s="154">
        <v>2500</v>
      </c>
      <c r="R28" s="1">
        <v>2165.2</v>
      </c>
      <c r="S28" s="1"/>
    </row>
    <row r="29" spans="1:19" s="2" customFormat="1" ht="25.5">
      <c r="A29" s="25">
        <v>16</v>
      </c>
      <c r="B29" s="67" t="s">
        <v>2</v>
      </c>
      <c r="C29" s="67" t="s">
        <v>0</v>
      </c>
      <c r="D29" s="13" t="s">
        <v>17</v>
      </c>
      <c r="E29" s="170" t="s">
        <v>4</v>
      </c>
      <c r="F29" s="171"/>
      <c r="G29" s="13" t="s">
        <v>3</v>
      </c>
      <c r="H29" s="13" t="s">
        <v>1</v>
      </c>
      <c r="I29" s="77" t="s">
        <v>2</v>
      </c>
      <c r="J29" s="71" t="s">
        <v>36</v>
      </c>
      <c r="K29" s="68">
        <v>35</v>
      </c>
      <c r="L29" s="68">
        <f aca="true" t="shared" si="3" ref="L29:Q29">L30</f>
        <v>23.3</v>
      </c>
      <c r="M29" s="68">
        <f t="shared" si="3"/>
        <v>0</v>
      </c>
      <c r="N29" s="68">
        <f t="shared" si="3"/>
        <v>25</v>
      </c>
      <c r="O29" s="113">
        <f t="shared" si="3"/>
        <v>35</v>
      </c>
      <c r="P29" s="134">
        <f t="shared" si="3"/>
        <v>12</v>
      </c>
      <c r="Q29" s="134">
        <f t="shared" si="3"/>
        <v>12.5</v>
      </c>
      <c r="R29" s="1"/>
      <c r="S29" s="1"/>
    </row>
    <row r="30" spans="1:19" s="2" customFormat="1" ht="12.75">
      <c r="A30" s="16">
        <v>17</v>
      </c>
      <c r="B30" s="23" t="s">
        <v>2</v>
      </c>
      <c r="C30" s="46" t="s">
        <v>0</v>
      </c>
      <c r="D30" s="11" t="s">
        <v>17</v>
      </c>
      <c r="E30" s="168" t="s">
        <v>13</v>
      </c>
      <c r="F30" s="169"/>
      <c r="G30" s="11" t="s">
        <v>6</v>
      </c>
      <c r="H30" s="11" t="s">
        <v>1</v>
      </c>
      <c r="I30" s="17" t="s">
        <v>21</v>
      </c>
      <c r="J30" s="12" t="s">
        <v>37</v>
      </c>
      <c r="K30" s="35">
        <v>35</v>
      </c>
      <c r="L30" s="35">
        <v>23.3</v>
      </c>
      <c r="M30" s="50"/>
      <c r="N30" s="33">
        <v>25</v>
      </c>
      <c r="O30" s="118">
        <v>35</v>
      </c>
      <c r="P30" s="154">
        <v>12</v>
      </c>
      <c r="Q30" s="154">
        <v>12.5</v>
      </c>
      <c r="R30" s="1"/>
      <c r="S30" s="1"/>
    </row>
    <row r="31" spans="1:19" s="2" customFormat="1" ht="25.5">
      <c r="A31" s="25">
        <v>18</v>
      </c>
      <c r="B31" s="67" t="s">
        <v>2</v>
      </c>
      <c r="C31" s="67" t="s">
        <v>0</v>
      </c>
      <c r="D31" s="13" t="s">
        <v>18</v>
      </c>
      <c r="E31" s="170" t="s">
        <v>4</v>
      </c>
      <c r="F31" s="171"/>
      <c r="G31" s="13" t="s">
        <v>3</v>
      </c>
      <c r="H31" s="13" t="s">
        <v>1</v>
      </c>
      <c r="I31" s="77" t="s">
        <v>2</v>
      </c>
      <c r="J31" s="15" t="s">
        <v>42</v>
      </c>
      <c r="K31" s="68">
        <f aca="true" t="shared" si="4" ref="K31:Q31">K32</f>
        <v>1713</v>
      </c>
      <c r="L31" s="68">
        <f t="shared" si="4"/>
        <v>1344.9</v>
      </c>
      <c r="M31" s="68">
        <f t="shared" si="4"/>
        <v>0</v>
      </c>
      <c r="N31" s="68">
        <f t="shared" si="4"/>
        <v>2009.5</v>
      </c>
      <c r="O31" s="113">
        <f t="shared" si="4"/>
        <v>3815</v>
      </c>
      <c r="P31" s="134">
        <f t="shared" si="4"/>
        <v>3615.1</v>
      </c>
      <c r="Q31" s="134">
        <f t="shared" si="4"/>
        <v>3987</v>
      </c>
      <c r="R31" s="1"/>
      <c r="S31" s="1"/>
    </row>
    <row r="32" spans="1:19" s="2" customFormat="1" ht="12.75">
      <c r="A32" s="16">
        <v>19</v>
      </c>
      <c r="B32" s="23" t="s">
        <v>2</v>
      </c>
      <c r="C32" s="61" t="s">
        <v>0</v>
      </c>
      <c r="D32" s="11" t="s">
        <v>18</v>
      </c>
      <c r="E32" s="168" t="s">
        <v>13</v>
      </c>
      <c r="F32" s="169"/>
      <c r="G32" s="11" t="s">
        <v>3</v>
      </c>
      <c r="H32" s="11" t="s">
        <v>1</v>
      </c>
      <c r="I32" s="17" t="s">
        <v>22</v>
      </c>
      <c r="J32" s="20" t="s">
        <v>64</v>
      </c>
      <c r="K32" s="34">
        <v>1713</v>
      </c>
      <c r="L32" s="34">
        <v>1344.9</v>
      </c>
      <c r="M32" s="50"/>
      <c r="N32" s="33">
        <v>2009.5</v>
      </c>
      <c r="O32" s="118">
        <v>3815</v>
      </c>
      <c r="P32" s="154">
        <f>3415.1+200</f>
        <v>3615.1</v>
      </c>
      <c r="Q32" s="154">
        <f>3587+400</f>
        <v>3987</v>
      </c>
      <c r="R32" s="1"/>
      <c r="S32" s="1"/>
    </row>
    <row r="33" spans="1:19" s="2" customFormat="1" ht="32.25" customHeight="1">
      <c r="A33" s="25">
        <v>20</v>
      </c>
      <c r="B33" s="67" t="s">
        <v>2</v>
      </c>
      <c r="C33" s="67" t="s">
        <v>0</v>
      </c>
      <c r="D33" s="13" t="s">
        <v>19</v>
      </c>
      <c r="E33" s="170" t="s">
        <v>4</v>
      </c>
      <c r="F33" s="171"/>
      <c r="G33" s="13" t="s">
        <v>3</v>
      </c>
      <c r="H33" s="13" t="s">
        <v>1</v>
      </c>
      <c r="I33" s="77" t="s">
        <v>2</v>
      </c>
      <c r="J33" s="15" t="s">
        <v>43</v>
      </c>
      <c r="K33" s="68">
        <f aca="true" t="shared" si="5" ref="K33:Q33">SUM(K34:K35)</f>
        <v>10186</v>
      </c>
      <c r="L33" s="68">
        <f t="shared" si="5"/>
        <v>48.2</v>
      </c>
      <c r="M33" s="68">
        <f t="shared" si="5"/>
        <v>0</v>
      </c>
      <c r="N33" s="68">
        <f t="shared" si="5"/>
        <v>58</v>
      </c>
      <c r="O33" s="113">
        <f t="shared" si="5"/>
        <v>150</v>
      </c>
      <c r="P33" s="134">
        <f t="shared" si="5"/>
        <v>6450</v>
      </c>
      <c r="Q33" s="134">
        <f t="shared" si="5"/>
        <v>6660</v>
      </c>
      <c r="R33" s="1"/>
      <c r="S33" s="1"/>
    </row>
    <row r="34" spans="1:19" s="2" customFormat="1" ht="65.25" customHeight="1">
      <c r="A34" s="16">
        <v>21</v>
      </c>
      <c r="B34" s="61" t="s">
        <v>2</v>
      </c>
      <c r="C34" s="61" t="s">
        <v>0</v>
      </c>
      <c r="D34" s="11" t="s">
        <v>19</v>
      </c>
      <c r="E34" s="168" t="s">
        <v>7</v>
      </c>
      <c r="F34" s="169"/>
      <c r="G34" s="11" t="s">
        <v>3</v>
      </c>
      <c r="H34" s="11" t="s">
        <v>1</v>
      </c>
      <c r="I34" s="17" t="s">
        <v>2</v>
      </c>
      <c r="J34" s="145" t="s">
        <v>74</v>
      </c>
      <c r="K34" s="34">
        <v>10171</v>
      </c>
      <c r="L34" s="34">
        <v>0</v>
      </c>
      <c r="M34" s="50"/>
      <c r="N34" s="33">
        <v>0</v>
      </c>
      <c r="O34" s="118">
        <v>100</v>
      </c>
      <c r="P34" s="154">
        <v>6300</v>
      </c>
      <c r="Q34" s="154">
        <v>6500</v>
      </c>
      <c r="R34" s="1"/>
      <c r="S34" s="1"/>
    </row>
    <row r="35" spans="1:19" s="2" customFormat="1" ht="51">
      <c r="A35" s="16">
        <v>22</v>
      </c>
      <c r="B35" s="46" t="s">
        <v>2</v>
      </c>
      <c r="C35" s="46" t="s">
        <v>0</v>
      </c>
      <c r="D35" s="11" t="s">
        <v>19</v>
      </c>
      <c r="E35" s="168" t="s">
        <v>15</v>
      </c>
      <c r="F35" s="169"/>
      <c r="G35" s="11" t="s">
        <v>3</v>
      </c>
      <c r="H35" s="11" t="s">
        <v>1</v>
      </c>
      <c r="I35" s="17" t="s">
        <v>44</v>
      </c>
      <c r="J35" s="20" t="s">
        <v>61</v>
      </c>
      <c r="K35" s="34">
        <v>15</v>
      </c>
      <c r="L35" s="34">
        <v>48.2</v>
      </c>
      <c r="M35" s="50"/>
      <c r="N35" s="33">
        <v>58</v>
      </c>
      <c r="O35" s="118">
        <v>50</v>
      </c>
      <c r="P35" s="154">
        <v>150</v>
      </c>
      <c r="Q35" s="154">
        <v>160</v>
      </c>
      <c r="R35" s="1"/>
      <c r="S35" s="1"/>
    </row>
    <row r="36" spans="1:19" s="2" customFormat="1" ht="12.75">
      <c r="A36" s="25">
        <v>23</v>
      </c>
      <c r="B36" s="47" t="s">
        <v>2</v>
      </c>
      <c r="C36" s="13" t="s">
        <v>23</v>
      </c>
      <c r="D36" s="13" t="s">
        <v>3</v>
      </c>
      <c r="E36" s="170" t="s">
        <v>4</v>
      </c>
      <c r="F36" s="171"/>
      <c r="G36" s="13" t="s">
        <v>3</v>
      </c>
      <c r="H36" s="13" t="s">
        <v>1</v>
      </c>
      <c r="I36" s="14" t="s">
        <v>2</v>
      </c>
      <c r="J36" s="15" t="s">
        <v>47</v>
      </c>
      <c r="K36" s="38" t="e">
        <f>SUM(K37)</f>
        <v>#REF!</v>
      </c>
      <c r="L36" s="38" t="e">
        <f>SUM(L37)</f>
        <v>#REF!</v>
      </c>
      <c r="M36" s="38" t="e">
        <f>SUM(M37)</f>
        <v>#REF!</v>
      </c>
      <c r="N36" s="38" t="e">
        <f>SUM(N37)</f>
        <v>#REF!</v>
      </c>
      <c r="O36" s="115" t="e">
        <f>SUM(O37)</f>
        <v>#REF!</v>
      </c>
      <c r="P36" s="134">
        <f>P37</f>
        <v>202332.5</v>
      </c>
      <c r="Q36" s="134">
        <f>Q37</f>
        <v>199070.1</v>
      </c>
      <c r="R36" s="1"/>
      <c r="S36" s="1"/>
    </row>
    <row r="37" spans="1:19" s="2" customFormat="1" ht="25.5">
      <c r="A37" s="16">
        <v>24</v>
      </c>
      <c r="B37" s="48" t="s">
        <v>2</v>
      </c>
      <c r="C37" s="149" t="s">
        <v>23</v>
      </c>
      <c r="D37" s="149" t="s">
        <v>10</v>
      </c>
      <c r="E37" s="182" t="s">
        <v>4</v>
      </c>
      <c r="F37" s="183"/>
      <c r="G37" s="149" t="s">
        <v>3</v>
      </c>
      <c r="H37" s="149" t="s">
        <v>1</v>
      </c>
      <c r="I37" s="150" t="s">
        <v>2</v>
      </c>
      <c r="J37" s="151" t="s">
        <v>26</v>
      </c>
      <c r="K37" s="69" t="e">
        <f>K38+K39+K45+#REF!+#REF!</f>
        <v>#REF!</v>
      </c>
      <c r="L37" s="69" t="e">
        <f>L38+L39+L45+#REF!+#REF!+#REF!</f>
        <v>#REF!</v>
      </c>
      <c r="M37" s="69" t="e">
        <f>M38+M39+M45+#REF!+#REF!+#REF!</f>
        <v>#REF!</v>
      </c>
      <c r="N37" s="69" t="e">
        <f>N38+N39+N45+#REF!+#REF!</f>
        <v>#REF!</v>
      </c>
      <c r="O37" s="152" t="e">
        <f>O38+O39+O45+#REF!+#REF!</f>
        <v>#REF!</v>
      </c>
      <c r="P37" s="134">
        <f>SUM(P38+P39+P45)</f>
        <v>202332.5</v>
      </c>
      <c r="Q37" s="134">
        <f>SUM(Q38+Q39+Q45)</f>
        <v>199070.1</v>
      </c>
      <c r="R37" s="1"/>
      <c r="S37" s="1"/>
    </row>
    <row r="38" spans="1:19" s="2" customFormat="1" ht="24.75" customHeight="1">
      <c r="A38" s="16">
        <v>25</v>
      </c>
      <c r="B38" s="49" t="s">
        <v>2</v>
      </c>
      <c r="C38" s="26" t="s">
        <v>23</v>
      </c>
      <c r="D38" s="26" t="s">
        <v>10</v>
      </c>
      <c r="E38" s="197" t="s">
        <v>80</v>
      </c>
      <c r="F38" s="198"/>
      <c r="G38" s="26" t="s">
        <v>14</v>
      </c>
      <c r="H38" s="26" t="s">
        <v>1</v>
      </c>
      <c r="I38" s="27" t="s">
        <v>24</v>
      </c>
      <c r="J38" s="28" t="s">
        <v>67</v>
      </c>
      <c r="K38" s="40">
        <f>66999+285</f>
        <v>67284</v>
      </c>
      <c r="L38" s="40">
        <v>56071</v>
      </c>
      <c r="M38" s="50"/>
      <c r="N38" s="40">
        <f>66999+285</f>
        <v>67284</v>
      </c>
      <c r="O38" s="118">
        <v>85626</v>
      </c>
      <c r="P38" s="155">
        <v>85219</v>
      </c>
      <c r="Q38" s="155">
        <v>85219</v>
      </c>
      <c r="R38" s="1"/>
      <c r="S38" s="1"/>
    </row>
    <row r="39" spans="1:19" s="2" customFormat="1" ht="25.5">
      <c r="A39" s="16">
        <v>26</v>
      </c>
      <c r="B39" s="46" t="s">
        <v>2</v>
      </c>
      <c r="C39" s="11" t="s">
        <v>23</v>
      </c>
      <c r="D39" s="11" t="s">
        <v>10</v>
      </c>
      <c r="E39" s="168" t="s">
        <v>81</v>
      </c>
      <c r="F39" s="169"/>
      <c r="G39" s="11" t="s">
        <v>3</v>
      </c>
      <c r="H39" s="11" t="s">
        <v>1</v>
      </c>
      <c r="I39" s="51" t="s">
        <v>24</v>
      </c>
      <c r="J39" s="52" t="s">
        <v>65</v>
      </c>
      <c r="K39" s="34">
        <f>SUM(K40:K40)</f>
        <v>26927</v>
      </c>
      <c r="L39" s="34">
        <v>29044.7</v>
      </c>
      <c r="M39" s="34">
        <v>29044.7</v>
      </c>
      <c r="N39" s="34">
        <f>SUM(N40:N40)</f>
        <v>26927</v>
      </c>
      <c r="O39" s="116">
        <f>O40</f>
        <v>16362</v>
      </c>
      <c r="P39" s="156">
        <f>P40</f>
        <v>26586.6</v>
      </c>
      <c r="Q39" s="156">
        <f>Q40</f>
        <v>25266.6</v>
      </c>
      <c r="R39" s="1"/>
      <c r="S39" s="1"/>
    </row>
    <row r="40" spans="1:17" ht="12.75">
      <c r="A40" s="16">
        <v>27</v>
      </c>
      <c r="B40" s="53" t="s">
        <v>2</v>
      </c>
      <c r="C40" s="54" t="s">
        <v>23</v>
      </c>
      <c r="D40" s="54" t="s">
        <v>10</v>
      </c>
      <c r="E40" s="195" t="s">
        <v>82</v>
      </c>
      <c r="F40" s="196"/>
      <c r="G40" s="54" t="s">
        <v>14</v>
      </c>
      <c r="H40" s="54" t="s">
        <v>1</v>
      </c>
      <c r="I40" s="55" t="s">
        <v>24</v>
      </c>
      <c r="J40" s="56" t="s">
        <v>68</v>
      </c>
      <c r="K40" s="36">
        <f aca="true" t="shared" si="6" ref="K40:P40">SUM(K42:K44)</f>
        <v>26927</v>
      </c>
      <c r="L40" s="36">
        <f t="shared" si="6"/>
        <v>21133</v>
      </c>
      <c r="M40" s="36">
        <f t="shared" si="6"/>
        <v>0</v>
      </c>
      <c r="N40" s="36">
        <f t="shared" si="6"/>
        <v>26927</v>
      </c>
      <c r="O40" s="117">
        <f t="shared" si="6"/>
        <v>16362</v>
      </c>
      <c r="P40" s="133">
        <f t="shared" si="6"/>
        <v>26586.6</v>
      </c>
      <c r="Q40" s="133">
        <f>SUM(Q42:Q44)</f>
        <v>25266.6</v>
      </c>
    </row>
    <row r="41" spans="1:17" ht="12.75">
      <c r="A41" s="98">
        <v>28</v>
      </c>
      <c r="B41" s="99"/>
      <c r="C41" s="100"/>
      <c r="D41" s="100"/>
      <c r="E41" s="101"/>
      <c r="F41" s="99"/>
      <c r="G41" s="100"/>
      <c r="H41" s="100"/>
      <c r="I41" s="102"/>
      <c r="J41" s="57" t="s">
        <v>25</v>
      </c>
      <c r="K41" s="33"/>
      <c r="L41" s="33"/>
      <c r="M41" s="30"/>
      <c r="N41" s="33"/>
      <c r="O41" s="118"/>
      <c r="P41" s="154"/>
      <c r="Q41" s="154"/>
    </row>
    <row r="42" spans="1:17" ht="25.5">
      <c r="A42" s="98">
        <v>29</v>
      </c>
      <c r="B42" s="99"/>
      <c r="C42" s="100"/>
      <c r="D42" s="100"/>
      <c r="E42" s="101"/>
      <c r="F42" s="99"/>
      <c r="G42" s="100"/>
      <c r="H42" s="100"/>
      <c r="I42" s="102"/>
      <c r="J42" s="58" t="s">
        <v>38</v>
      </c>
      <c r="K42" s="32">
        <v>3295</v>
      </c>
      <c r="L42" s="32">
        <v>2653</v>
      </c>
      <c r="M42" s="30"/>
      <c r="N42" s="33">
        <v>3295</v>
      </c>
      <c r="O42" s="118">
        <v>2993</v>
      </c>
      <c r="P42" s="154">
        <v>3718</v>
      </c>
      <c r="Q42" s="154">
        <v>3718</v>
      </c>
    </row>
    <row r="43" spans="1:17" ht="51.75">
      <c r="A43" s="98">
        <v>30</v>
      </c>
      <c r="B43" s="99"/>
      <c r="C43" s="100"/>
      <c r="D43" s="100"/>
      <c r="E43" s="101"/>
      <c r="F43" s="99"/>
      <c r="G43" s="100"/>
      <c r="H43" s="100"/>
      <c r="I43" s="102"/>
      <c r="J43" s="57" t="s">
        <v>50</v>
      </c>
      <c r="K43" s="39">
        <f>17124+5095</f>
        <v>22219</v>
      </c>
      <c r="L43" s="39">
        <v>17067</v>
      </c>
      <c r="M43" s="30"/>
      <c r="N43" s="33">
        <v>22219</v>
      </c>
      <c r="O43" s="118">
        <v>11986</v>
      </c>
      <c r="P43" s="154">
        <v>21495</v>
      </c>
      <c r="Q43" s="154">
        <v>20175</v>
      </c>
    </row>
    <row r="44" spans="1:17" ht="14.25" customHeight="1">
      <c r="A44" s="98">
        <v>31</v>
      </c>
      <c r="B44" s="99"/>
      <c r="C44" s="100"/>
      <c r="D44" s="100"/>
      <c r="E44" s="101"/>
      <c r="F44" s="99"/>
      <c r="G44" s="100"/>
      <c r="H44" s="100"/>
      <c r="I44" s="102"/>
      <c r="J44" s="59" t="s">
        <v>51</v>
      </c>
      <c r="K44" s="33">
        <v>1413</v>
      </c>
      <c r="L44" s="33">
        <v>1413</v>
      </c>
      <c r="M44" s="30"/>
      <c r="N44" s="33">
        <v>1413</v>
      </c>
      <c r="O44" s="118">
        <v>1383</v>
      </c>
      <c r="P44" s="154">
        <v>1373.6</v>
      </c>
      <c r="Q44" s="154">
        <v>1373.6</v>
      </c>
    </row>
    <row r="45" spans="1:17" ht="25.5">
      <c r="A45" s="98">
        <v>32</v>
      </c>
      <c r="B45" s="103" t="s">
        <v>2</v>
      </c>
      <c r="C45" s="104" t="s">
        <v>23</v>
      </c>
      <c r="D45" s="104" t="s">
        <v>10</v>
      </c>
      <c r="E45" s="189" t="s">
        <v>83</v>
      </c>
      <c r="F45" s="190"/>
      <c r="G45" s="104" t="s">
        <v>3</v>
      </c>
      <c r="H45" s="104" t="s">
        <v>1</v>
      </c>
      <c r="I45" s="105" t="s">
        <v>24</v>
      </c>
      <c r="J45" s="9" t="s">
        <v>84</v>
      </c>
      <c r="K45" s="37">
        <f aca="true" t="shared" si="7" ref="K45:P45">SUM(K46:K48,K49,K56)</f>
        <v>76342</v>
      </c>
      <c r="L45" s="37">
        <f t="shared" si="7"/>
        <v>66130.3</v>
      </c>
      <c r="M45" s="37">
        <f t="shared" si="7"/>
        <v>0</v>
      </c>
      <c r="N45" s="37">
        <f t="shared" si="7"/>
        <v>76342</v>
      </c>
      <c r="O45" s="119">
        <f t="shared" si="7"/>
        <v>79663.3</v>
      </c>
      <c r="P45" s="134">
        <f t="shared" si="7"/>
        <v>90526.9</v>
      </c>
      <c r="Q45" s="134">
        <f>SUM(Q46:Q48,Q49,Q56)</f>
        <v>88584.5</v>
      </c>
    </row>
    <row r="46" spans="1:17" ht="33" customHeight="1" thickBot="1">
      <c r="A46" s="98">
        <v>33</v>
      </c>
      <c r="B46" s="99" t="s">
        <v>2</v>
      </c>
      <c r="C46" s="100" t="s">
        <v>23</v>
      </c>
      <c r="D46" s="100" t="s">
        <v>10</v>
      </c>
      <c r="E46" s="180" t="s">
        <v>86</v>
      </c>
      <c r="F46" s="181"/>
      <c r="G46" s="100" t="s">
        <v>14</v>
      </c>
      <c r="H46" s="100" t="s">
        <v>1</v>
      </c>
      <c r="I46" s="102" t="s">
        <v>24</v>
      </c>
      <c r="J46" s="158" t="s">
        <v>85</v>
      </c>
      <c r="K46" s="32">
        <v>5814</v>
      </c>
      <c r="L46" s="32">
        <v>4700</v>
      </c>
      <c r="N46" s="33">
        <v>5814</v>
      </c>
      <c r="O46" s="118">
        <v>6881.9</v>
      </c>
      <c r="P46" s="154">
        <v>3660</v>
      </c>
      <c r="Q46" s="154">
        <v>3659</v>
      </c>
    </row>
    <row r="47" spans="1:17" ht="39" thickBot="1">
      <c r="A47" s="98">
        <v>34</v>
      </c>
      <c r="B47" s="99" t="s">
        <v>2</v>
      </c>
      <c r="C47" s="100" t="s">
        <v>23</v>
      </c>
      <c r="D47" s="100" t="s">
        <v>10</v>
      </c>
      <c r="E47" s="180" t="s">
        <v>88</v>
      </c>
      <c r="F47" s="181"/>
      <c r="G47" s="100" t="s">
        <v>14</v>
      </c>
      <c r="H47" s="100" t="s">
        <v>1</v>
      </c>
      <c r="I47" s="102" t="s">
        <v>24</v>
      </c>
      <c r="J47" s="7" t="s">
        <v>62</v>
      </c>
      <c r="K47" s="33">
        <v>433.9</v>
      </c>
      <c r="L47" s="33">
        <v>433.9</v>
      </c>
      <c r="N47" s="33">
        <v>433.9</v>
      </c>
      <c r="O47" s="118">
        <v>286.4</v>
      </c>
      <c r="P47" s="154">
        <v>295.5</v>
      </c>
      <c r="Q47" s="154">
        <v>295.5</v>
      </c>
    </row>
    <row r="48" spans="1:17" ht="39" thickBot="1">
      <c r="A48" s="98">
        <v>35</v>
      </c>
      <c r="B48" s="99" t="s">
        <v>2</v>
      </c>
      <c r="C48" s="100" t="s">
        <v>23</v>
      </c>
      <c r="D48" s="100" t="s">
        <v>10</v>
      </c>
      <c r="E48" s="180" t="s">
        <v>89</v>
      </c>
      <c r="F48" s="181"/>
      <c r="G48" s="100" t="s">
        <v>14</v>
      </c>
      <c r="H48" s="100" t="s">
        <v>1</v>
      </c>
      <c r="I48" s="102" t="s">
        <v>24</v>
      </c>
      <c r="J48" s="159" t="s">
        <v>87</v>
      </c>
      <c r="K48" s="33">
        <v>6565</v>
      </c>
      <c r="L48" s="33">
        <v>5152</v>
      </c>
      <c r="N48" s="33">
        <v>6565</v>
      </c>
      <c r="O48" s="118">
        <v>7234</v>
      </c>
      <c r="P48" s="154">
        <v>6765</v>
      </c>
      <c r="Q48" s="154">
        <v>6242</v>
      </c>
    </row>
    <row r="49" spans="1:17" ht="24.75" customHeight="1">
      <c r="A49" s="98">
        <v>36</v>
      </c>
      <c r="B49" s="103" t="s">
        <v>2</v>
      </c>
      <c r="C49" s="104" t="s">
        <v>23</v>
      </c>
      <c r="D49" s="104" t="s">
        <v>10</v>
      </c>
      <c r="E49" s="189" t="s">
        <v>90</v>
      </c>
      <c r="F49" s="190"/>
      <c r="G49" s="104" t="s">
        <v>14</v>
      </c>
      <c r="H49" s="104" t="s">
        <v>1</v>
      </c>
      <c r="I49" s="105" t="s">
        <v>24</v>
      </c>
      <c r="J49" s="127" t="s">
        <v>49</v>
      </c>
      <c r="K49" s="128">
        <f>SUM(K52:K54)</f>
        <v>15225.1</v>
      </c>
      <c r="L49" s="128">
        <f>SUM(L52:L54)</f>
        <v>14365.4</v>
      </c>
      <c r="M49" s="128">
        <f>SUM(M52:M54)</f>
        <v>0</v>
      </c>
      <c r="N49" s="128">
        <f>SUM(N52:N54)</f>
        <v>15225.1</v>
      </c>
      <c r="O49" s="125">
        <f>SUM(O52:O54)</f>
        <v>15343</v>
      </c>
      <c r="P49" s="133">
        <f>SUM(P51:P55)</f>
        <v>22487.399999999998</v>
      </c>
      <c r="Q49" s="133">
        <f>SUM(Q51:Q55)</f>
        <v>21068.999999999996</v>
      </c>
    </row>
    <row r="50" spans="1:17" ht="12.75">
      <c r="A50" s="98">
        <v>37</v>
      </c>
      <c r="B50" s="107"/>
      <c r="C50" s="108"/>
      <c r="D50" s="108"/>
      <c r="E50" s="109"/>
      <c r="F50" s="107"/>
      <c r="G50" s="108"/>
      <c r="H50" s="108"/>
      <c r="I50" s="126"/>
      <c r="J50" s="129" t="s">
        <v>25</v>
      </c>
      <c r="K50" s="33"/>
      <c r="L50" s="33"/>
      <c r="M50" s="130"/>
      <c r="N50" s="33"/>
      <c r="O50" s="118"/>
      <c r="P50" s="154"/>
      <c r="Q50" s="154"/>
    </row>
    <row r="51" spans="1:17" ht="63.75">
      <c r="A51" s="98">
        <v>38</v>
      </c>
      <c r="B51" s="107"/>
      <c r="C51" s="108"/>
      <c r="D51" s="108"/>
      <c r="E51" s="109"/>
      <c r="F51" s="107"/>
      <c r="G51" s="108"/>
      <c r="H51" s="108"/>
      <c r="I51" s="110"/>
      <c r="J51" s="58" t="s">
        <v>72</v>
      </c>
      <c r="K51" s="95"/>
      <c r="L51" s="95"/>
      <c r="N51" s="95"/>
      <c r="O51" s="120"/>
      <c r="P51" s="154">
        <v>21</v>
      </c>
      <c r="Q51" s="154">
        <v>21</v>
      </c>
    </row>
    <row r="52" spans="1:17" ht="51">
      <c r="A52" s="98">
        <v>39</v>
      </c>
      <c r="B52" s="99"/>
      <c r="C52" s="100"/>
      <c r="D52" s="100"/>
      <c r="E52" s="101"/>
      <c r="F52" s="99"/>
      <c r="G52" s="100"/>
      <c r="H52" s="100"/>
      <c r="I52" s="102"/>
      <c r="J52" s="62" t="s">
        <v>52</v>
      </c>
      <c r="K52" s="33">
        <v>15146</v>
      </c>
      <c r="L52" s="33">
        <v>14286.3</v>
      </c>
      <c r="N52" s="33">
        <v>15146</v>
      </c>
      <c r="O52" s="118">
        <v>15259.5</v>
      </c>
      <c r="P52" s="154">
        <v>22225</v>
      </c>
      <c r="Q52" s="154">
        <v>20809</v>
      </c>
    </row>
    <row r="53" spans="1:17" ht="51">
      <c r="A53" s="98">
        <v>40</v>
      </c>
      <c r="B53" s="99"/>
      <c r="C53" s="100"/>
      <c r="D53" s="100"/>
      <c r="E53" s="101"/>
      <c r="F53" s="99"/>
      <c r="G53" s="100"/>
      <c r="H53" s="100"/>
      <c r="I53" s="102"/>
      <c r="J53" s="6" t="s">
        <v>55</v>
      </c>
      <c r="K53" s="33">
        <v>0.1</v>
      </c>
      <c r="L53" s="33">
        <v>0.1</v>
      </c>
      <c r="N53" s="33">
        <v>0.1</v>
      </c>
      <c r="O53" s="118">
        <v>0.1</v>
      </c>
      <c r="P53" s="154">
        <v>0.1</v>
      </c>
      <c r="Q53" s="154">
        <v>0.1</v>
      </c>
    </row>
    <row r="54" spans="1:17" ht="25.5">
      <c r="A54" s="98">
        <v>41</v>
      </c>
      <c r="B54" s="99"/>
      <c r="C54" s="100"/>
      <c r="D54" s="100"/>
      <c r="E54" s="101"/>
      <c r="F54" s="99"/>
      <c r="G54" s="100"/>
      <c r="H54" s="100"/>
      <c r="I54" s="102"/>
      <c r="J54" s="106" t="s">
        <v>56</v>
      </c>
      <c r="K54" s="32">
        <v>79</v>
      </c>
      <c r="L54" s="32">
        <v>79</v>
      </c>
      <c r="N54" s="32">
        <v>79</v>
      </c>
      <c r="O54" s="118">
        <v>83.4</v>
      </c>
      <c r="P54" s="154">
        <v>102.3</v>
      </c>
      <c r="Q54" s="154">
        <v>102.3</v>
      </c>
    </row>
    <row r="55" spans="1:17" ht="38.25">
      <c r="A55" s="98">
        <v>42</v>
      </c>
      <c r="B55" s="99"/>
      <c r="C55" s="100"/>
      <c r="D55" s="100"/>
      <c r="E55" s="101"/>
      <c r="F55" s="99"/>
      <c r="G55" s="100"/>
      <c r="H55" s="100"/>
      <c r="I55" s="102"/>
      <c r="J55" s="106" t="s">
        <v>73</v>
      </c>
      <c r="K55" s="32"/>
      <c r="L55" s="32"/>
      <c r="N55" s="32"/>
      <c r="O55" s="118"/>
      <c r="P55" s="154">
        <v>139</v>
      </c>
      <c r="Q55" s="154">
        <v>136.6</v>
      </c>
    </row>
    <row r="56" spans="1:17" ht="15" customHeight="1">
      <c r="A56" s="98">
        <v>43</v>
      </c>
      <c r="B56" s="103" t="s">
        <v>2</v>
      </c>
      <c r="C56" s="104" t="s">
        <v>23</v>
      </c>
      <c r="D56" s="104" t="s">
        <v>10</v>
      </c>
      <c r="E56" s="189" t="s">
        <v>91</v>
      </c>
      <c r="F56" s="190"/>
      <c r="G56" s="104" t="s">
        <v>14</v>
      </c>
      <c r="H56" s="104" t="s">
        <v>1</v>
      </c>
      <c r="I56" s="105" t="s">
        <v>24</v>
      </c>
      <c r="J56" s="10" t="s">
        <v>66</v>
      </c>
      <c r="K56" s="37">
        <f>SUM(K59:K59)</f>
        <v>48304</v>
      </c>
      <c r="L56" s="37">
        <f>SUM(L59:L59)</f>
        <v>41479</v>
      </c>
      <c r="M56" s="37">
        <f>SUM(M59:M59)</f>
        <v>0</v>
      </c>
      <c r="N56" s="37">
        <f>SUM(N59:N59)</f>
        <v>48304</v>
      </c>
      <c r="O56" s="119">
        <f>SUM(O59:O59)</f>
        <v>49918</v>
      </c>
      <c r="P56" s="134">
        <f>SUM(P58:P59)</f>
        <v>57319</v>
      </c>
      <c r="Q56" s="134">
        <f>SUM(Q58:Q59)</f>
        <v>57319</v>
      </c>
    </row>
    <row r="57" spans="1:17" ht="11.25" customHeight="1">
      <c r="A57" s="98">
        <v>44</v>
      </c>
      <c r="B57" s="99"/>
      <c r="C57" s="100"/>
      <c r="D57" s="100"/>
      <c r="E57" s="101"/>
      <c r="F57" s="99"/>
      <c r="G57" s="100"/>
      <c r="H57" s="100"/>
      <c r="I57" s="102"/>
      <c r="J57" s="6" t="s">
        <v>25</v>
      </c>
      <c r="K57" s="32"/>
      <c r="L57" s="32"/>
      <c r="N57" s="33"/>
      <c r="O57" s="118"/>
      <c r="P57" s="154"/>
      <c r="Q57" s="154"/>
    </row>
    <row r="58" spans="1:17" ht="51">
      <c r="A58" s="98">
        <v>45</v>
      </c>
      <c r="B58" s="99"/>
      <c r="C58" s="100"/>
      <c r="D58" s="100"/>
      <c r="E58" s="101"/>
      <c r="F58" s="99"/>
      <c r="G58" s="100"/>
      <c r="H58" s="100"/>
      <c r="I58" s="102"/>
      <c r="J58" s="63" t="s">
        <v>69</v>
      </c>
      <c r="K58" s="32"/>
      <c r="L58" s="32"/>
      <c r="N58" s="33"/>
      <c r="O58" s="118"/>
      <c r="P58" s="154">
        <v>17835</v>
      </c>
      <c r="Q58" s="154">
        <v>17835</v>
      </c>
    </row>
    <row r="59" spans="1:17" ht="153">
      <c r="A59" s="98">
        <v>46</v>
      </c>
      <c r="B59" s="99"/>
      <c r="C59" s="137"/>
      <c r="D59" s="137"/>
      <c r="E59" s="138"/>
      <c r="F59" s="139"/>
      <c r="G59" s="137"/>
      <c r="H59" s="137"/>
      <c r="I59" s="140"/>
      <c r="J59" s="131" t="s">
        <v>54</v>
      </c>
      <c r="K59" s="141">
        <f>47602+351+351</f>
        <v>48304</v>
      </c>
      <c r="L59" s="141">
        <v>41479</v>
      </c>
      <c r="M59" s="30"/>
      <c r="N59" s="141">
        <f>47602+351+351</f>
        <v>48304</v>
      </c>
      <c r="O59" s="142">
        <v>49918</v>
      </c>
      <c r="P59" s="157">
        <v>39484</v>
      </c>
      <c r="Q59" s="157">
        <v>39484</v>
      </c>
    </row>
    <row r="60" spans="1:17" ht="13.5" thickBot="1">
      <c r="A60" s="16">
        <v>47</v>
      </c>
      <c r="B60" s="97"/>
      <c r="C60" s="123"/>
      <c r="D60" s="123"/>
      <c r="E60" s="194"/>
      <c r="F60" s="194"/>
      <c r="G60" s="123"/>
      <c r="H60" s="123"/>
      <c r="I60" s="123"/>
      <c r="J60" s="143" t="s">
        <v>48</v>
      </c>
      <c r="K60" s="136" t="e">
        <f>SUM(K14,K36)</f>
        <v>#REF!</v>
      </c>
      <c r="L60" s="136" t="e">
        <f>SUM(L14,L36)-9.126-6078.162</f>
        <v>#REF!</v>
      </c>
      <c r="M60" s="136" t="e">
        <f>SUM(M14,M36)-6078.16-9.126</f>
        <v>#REF!</v>
      </c>
      <c r="N60" s="136" t="e">
        <f>SUM(N14,N36)</f>
        <v>#REF!</v>
      </c>
      <c r="O60" s="136" t="e">
        <f>SUM(O14,O36)</f>
        <v>#REF!</v>
      </c>
      <c r="P60" s="134">
        <f>SUM(P14,P36)</f>
        <v>245935.9</v>
      </c>
      <c r="Q60" s="134">
        <f>SUM(Q14,Q36)</f>
        <v>244535.3</v>
      </c>
    </row>
    <row r="61" ht="11.25">
      <c r="A61" s="191"/>
    </row>
    <row r="62" spans="1:17" ht="15">
      <c r="A62" s="192"/>
      <c r="B62" s="163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53"/>
    </row>
    <row r="63" spans="1:17" ht="15">
      <c r="A63" s="193"/>
      <c r="B63" s="163" t="s">
        <v>79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5"/>
    </row>
    <row r="64" ht="11.25">
      <c r="A64" s="165"/>
    </row>
    <row r="65" ht="11.25">
      <c r="A65" s="165"/>
    </row>
    <row r="66" ht="12.75" customHeight="1">
      <c r="A66" s="165"/>
    </row>
    <row r="67" ht="11.25">
      <c r="A67" s="165"/>
    </row>
    <row r="68" ht="11.25">
      <c r="A68" s="165"/>
    </row>
    <row r="70" spans="1:27" s="30" customFormat="1" ht="142.5" customHeight="1">
      <c r="A70" s="1"/>
      <c r="B70" s="1"/>
      <c r="C70" s="1"/>
      <c r="D70" s="1"/>
      <c r="E70" s="1"/>
      <c r="F70" s="1"/>
      <c r="G70" s="1"/>
      <c r="H70" s="1"/>
      <c r="I70" s="2"/>
      <c r="J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45" customHeight="1"/>
    <row r="72" ht="27" customHeight="1"/>
    <row r="73" ht="21.75" customHeight="1"/>
    <row r="74" ht="45" customHeight="1"/>
    <row r="75" ht="39.75" customHeight="1"/>
    <row r="76" ht="42.75" customHeight="1"/>
    <row r="77" ht="18.75" customHeight="1"/>
  </sheetData>
  <sheetProtection/>
  <mergeCells count="45">
    <mergeCell ref="E60:F60"/>
    <mergeCell ref="E47:F47"/>
    <mergeCell ref="E48:F48"/>
    <mergeCell ref="E39:F39"/>
    <mergeCell ref="E32:F32"/>
    <mergeCell ref="E56:F56"/>
    <mergeCell ref="E40:F40"/>
    <mergeCell ref="E45:F45"/>
    <mergeCell ref="E38:F38"/>
    <mergeCell ref="B62:P62"/>
    <mergeCell ref="J1:P1"/>
    <mergeCell ref="J2:P2"/>
    <mergeCell ref="J3:P3"/>
    <mergeCell ref="J4:P4"/>
    <mergeCell ref="A7:AA8"/>
    <mergeCell ref="E49:F49"/>
    <mergeCell ref="E27:F27"/>
    <mergeCell ref="E33:F33"/>
    <mergeCell ref="A61:A68"/>
    <mergeCell ref="E14:F14"/>
    <mergeCell ref="E20:F20"/>
    <mergeCell ref="E46:F46"/>
    <mergeCell ref="E36:F36"/>
    <mergeCell ref="E37:F37"/>
    <mergeCell ref="E31:F31"/>
    <mergeCell ref="E17:F17"/>
    <mergeCell ref="E23:F23"/>
    <mergeCell ref="E24:F24"/>
    <mergeCell ref="E25:F25"/>
    <mergeCell ref="E26:F26"/>
    <mergeCell ref="E34:F34"/>
    <mergeCell ref="E35:F35"/>
    <mergeCell ref="E28:F28"/>
    <mergeCell ref="E29:F29"/>
    <mergeCell ref="E30:F30"/>
    <mergeCell ref="J5:Q5"/>
    <mergeCell ref="J6:Q6"/>
    <mergeCell ref="B63:Q63"/>
    <mergeCell ref="E15:F15"/>
    <mergeCell ref="E16:F16"/>
    <mergeCell ref="E19:F19"/>
    <mergeCell ref="E21:F21"/>
    <mergeCell ref="E22:F22"/>
    <mergeCell ref="B12:I12"/>
    <mergeCell ref="B13:I1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0" r:id="rId1"/>
  <rowBreaks count="1" manualBreakCount="1">
    <brk id="45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2017-07-03T07:15:32Z</cp:lastPrinted>
  <dcterms:created xsi:type="dcterms:W3CDTF">2004-11-29T04:51:36Z</dcterms:created>
  <dcterms:modified xsi:type="dcterms:W3CDTF">2017-12-27T10:45:50Z</dcterms:modified>
  <cp:category/>
  <cp:version/>
  <cp:contentType/>
  <cp:contentStatus/>
</cp:coreProperties>
</file>