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Прил.4!$A$7:$L$90</definedName>
    <definedName name="_xlnm.Print_Area" localSheetId="0">Прил.4!$A$1:$L$94</definedName>
  </definedNames>
  <calcPr calcId="125725"/>
</workbook>
</file>

<file path=xl/calcChain.xml><?xml version="1.0" encoding="utf-8"?>
<calcChain xmlns="http://schemas.openxmlformats.org/spreadsheetml/2006/main">
  <c r="I30" i="7"/>
  <c r="L88" l="1"/>
  <c r="L89"/>
  <c r="L86"/>
  <c r="L85"/>
  <c r="L83"/>
  <c r="L79"/>
  <c r="L77" l="1"/>
  <c r="L78"/>
  <c r="L74"/>
  <c r="L75"/>
  <c r="L71"/>
  <c r="L72"/>
  <c r="L69"/>
  <c r="L68"/>
  <c r="I66"/>
  <c r="L64"/>
  <c r="L60"/>
  <c r="L61"/>
  <c r="L62"/>
  <c r="L63"/>
  <c r="L58"/>
  <c r="L56"/>
  <c r="L57"/>
  <c r="L53"/>
  <c r="L52"/>
  <c r="L51"/>
  <c r="L50"/>
  <c r="L49"/>
  <c r="L48"/>
  <c r="L46"/>
  <c r="L47"/>
  <c r="L44"/>
  <c r="L43"/>
  <c r="I42"/>
  <c r="L37"/>
  <c r="L38"/>
  <c r="L39"/>
  <c r="L40"/>
  <c r="I40"/>
  <c r="L34"/>
  <c r="L35"/>
  <c r="L32"/>
  <c r="L31"/>
  <c r="L30"/>
  <c r="L29"/>
  <c r="L27"/>
  <c r="L26"/>
  <c r="L25"/>
  <c r="L23"/>
  <c r="L24"/>
  <c r="L22"/>
  <c r="L18"/>
  <c r="L19"/>
  <c r="I16"/>
  <c r="L10"/>
  <c r="L11"/>
  <c r="L12"/>
  <c r="L13"/>
  <c r="L14"/>
  <c r="L15"/>
  <c r="L8"/>
  <c r="K87"/>
  <c r="K81"/>
  <c r="K76"/>
  <c r="K73"/>
  <c r="K70"/>
  <c r="K66"/>
  <c r="K65" s="1"/>
  <c r="K59"/>
  <c r="K55"/>
  <c r="K49"/>
  <c r="K47"/>
  <c r="K45" s="1"/>
  <c r="K42"/>
  <c r="K36"/>
  <c r="K33"/>
  <c r="K29"/>
  <c r="K28" s="1"/>
  <c r="K20"/>
  <c r="K17"/>
  <c r="K9"/>
  <c r="J89"/>
  <c r="J87" s="1"/>
  <c r="J81"/>
  <c r="J76"/>
  <c r="J73"/>
  <c r="J71"/>
  <c r="J70"/>
  <c r="J66"/>
  <c r="J65"/>
  <c r="J64"/>
  <c r="J59"/>
  <c r="J55"/>
  <c r="J49"/>
  <c r="J45"/>
  <c r="J42"/>
  <c r="J40"/>
  <c r="J38"/>
  <c r="J36"/>
  <c r="J33"/>
  <c r="J30"/>
  <c r="J29"/>
  <c r="J28"/>
  <c r="J20"/>
  <c r="J17"/>
  <c r="J16"/>
  <c r="J9"/>
  <c r="I73"/>
  <c r="I65"/>
  <c r="I59"/>
  <c r="I45"/>
  <c r="I36"/>
  <c r="I28"/>
  <c r="I20"/>
  <c r="I9"/>
  <c r="L66"/>
  <c r="L42"/>
  <c r="L17" l="1"/>
  <c r="L45"/>
  <c r="L55"/>
  <c r="L73"/>
  <c r="L9"/>
  <c r="L20"/>
  <c r="L33"/>
  <c r="L59"/>
  <c r="L70"/>
  <c r="L76"/>
  <c r="L87"/>
  <c r="L28"/>
  <c r="L36"/>
  <c r="K90"/>
  <c r="J90"/>
  <c r="I90"/>
  <c r="L65"/>
  <c r="L81"/>
  <c r="L90" l="1"/>
</calcChain>
</file>

<file path=xl/sharedStrings.xml><?xml version="1.0" encoding="utf-8"?>
<sst xmlns="http://schemas.openxmlformats.org/spreadsheetml/2006/main" count="135" uniqueCount="115">
  <si>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</si>
  <si>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</si>
  <si>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</si>
  <si>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</si>
  <si>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</si>
  <si>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</si>
  <si>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</si>
  <si>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</si>
  <si>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</si>
  <si>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</si>
  <si>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</si>
  <si>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</si>
  <si>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</si>
  <si>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</si>
  <si>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</si>
  <si>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</si>
  <si>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</si>
  <si>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</si>
  <si>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</si>
  <si>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</si>
  <si>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</si>
  <si>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</si>
  <si>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</si>
  <si>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</si>
  <si>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</si>
  <si>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</si>
  <si>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</si>
  <si>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</si>
  <si>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</si>
  <si>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</si>
  <si>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</si>
  <si>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</si>
  <si>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</si>
  <si>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</si>
  <si>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</si>
  <si>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</si>
  <si>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</si>
  <si>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</si>
  <si>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</si>
  <si>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</si>
  <si>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</si>
  <si>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</si>
  <si>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</si>
  <si>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</si>
  <si>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</si>
  <si>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</si>
  <si>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</si>
  <si>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</si>
  <si>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</si>
  <si>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</si>
  <si>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</si>
  <si>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</si>
  <si>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</si>
  <si>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</si>
  <si>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</si>
  <si>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</si>
  <si>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</si>
  <si>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</si>
  <si>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</si>
  <si>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</si>
  <si>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</si>
  <si>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</si>
  <si>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</si>
  <si>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</si>
  <si>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</si>
  <si>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</si>
  <si>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</si>
  <si>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</si>
  <si>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</si>
  <si>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</si>
  <si>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</si>
  <si>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</si>
  <si>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</si>
  <si>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</si>
  <si>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</si>
  <si>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</si>
  <si>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</si>
  <si>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</si>
  <si>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</si>
  <si>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</si>
  <si>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</si>
  <si>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</si>
  <si>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</si>
  <si>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</si>
  <si>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1300040000</t>
  </si>
  <si>
    <t>18000R0000</t>
  </si>
  <si>
    <t>2600020000</t>
  </si>
  <si>
    <t>2600040000</t>
  </si>
  <si>
    <t>1200020000</t>
  </si>
  <si>
    <t>1200040000</t>
  </si>
  <si>
    <t>0100040000</t>
  </si>
  <si>
    <t>0700040000</t>
  </si>
  <si>
    <t>2900020000</t>
  </si>
  <si>
    <t>29000L0000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</si>
  <si>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</si>
  <si>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</si>
  <si>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t>20000L0000</t>
  </si>
  <si>
    <t>0600020000</t>
  </si>
  <si>
    <t>0600040000</t>
  </si>
  <si>
    <t>1700020000</t>
  </si>
  <si>
    <t>1700040000</t>
  </si>
  <si>
    <t>17000L0000</t>
  </si>
  <si>
    <t>0400020000</t>
  </si>
  <si>
    <t>0400040000</t>
  </si>
  <si>
    <t>3300020000</t>
  </si>
  <si>
    <t>3300040000</t>
  </si>
  <si>
    <t>Муниципальная программа "Формирование современной городской среды  на 2018-2024 годы"</t>
  </si>
  <si>
    <t xml:space="preserve">% исполнения к году </t>
  </si>
  <si>
    <t>Приложение №  5</t>
  </si>
  <si>
    <t xml:space="preserve"> от 2020   №                               </t>
  </si>
  <si>
    <t>Исполнение по реализации муниципальных целевых программ Махнёвского муниципального образования за  2019 год</t>
  </si>
  <si>
    <t>Сумма средств, предусмотринная на 2019 год  решением Думы о бюджете, в тыс. руб.</t>
  </si>
  <si>
    <t>Утвержденные бюджетные назначения с учетом уточнения на 2019 год, тыс. руб.</t>
  </si>
  <si>
    <t>Исполненно за  2019 год</t>
  </si>
  <si>
    <t>Глава Махнёвского муниципального образования                            А.В.Лызлов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</si>
</sst>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.5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view="pageBreakPreview" zoomScale="60" zoomScaleNormal="100" workbookViewId="0">
      <selection activeCell="A93" sqref="A93:L93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4.140625" customWidth="1"/>
    <col min="10" max="10" width="13" customWidth="1"/>
    <col min="11" max="11" width="12.140625" customWidth="1"/>
    <col min="12" max="12" width="11.85546875" style="1" customWidth="1"/>
    <col min="13" max="13" width="0.28515625" customWidth="1"/>
    <col min="14" max="14" width="10.28515625" hidden="1" customWidth="1"/>
    <col min="15" max="15" width="10.28515625" customWidth="1"/>
  </cols>
  <sheetData>
    <row r="1" spans="1:14" ht="12.75" customHeight="1">
      <c r="A1" s="10"/>
      <c r="B1" s="10"/>
      <c r="C1" s="97" t="s">
        <v>108</v>
      </c>
      <c r="D1" s="97"/>
      <c r="E1" s="97"/>
      <c r="F1" s="97"/>
      <c r="G1" s="97"/>
      <c r="H1" s="97"/>
      <c r="I1" s="97"/>
      <c r="J1" s="97"/>
      <c r="K1" s="97"/>
      <c r="L1" s="98"/>
      <c r="M1" s="80"/>
      <c r="N1" s="80"/>
    </row>
    <row r="2" spans="1:14" ht="12.75" customHeight="1">
      <c r="A2" s="10"/>
      <c r="B2" s="10"/>
      <c r="C2" s="97" t="s">
        <v>25</v>
      </c>
      <c r="D2" s="97"/>
      <c r="E2" s="97"/>
      <c r="F2" s="97"/>
      <c r="G2" s="97"/>
      <c r="H2" s="97"/>
      <c r="I2" s="97"/>
      <c r="J2" s="97"/>
      <c r="K2" s="97"/>
      <c r="L2" s="98"/>
      <c r="M2" s="80"/>
      <c r="N2" s="80"/>
    </row>
    <row r="3" spans="1:14" ht="12.75" customHeight="1">
      <c r="A3" s="10"/>
      <c r="B3" s="11"/>
      <c r="C3" s="97" t="s">
        <v>26</v>
      </c>
      <c r="D3" s="97"/>
      <c r="E3" s="97"/>
      <c r="F3" s="97"/>
      <c r="G3" s="97"/>
      <c r="H3" s="97"/>
      <c r="I3" s="97"/>
      <c r="J3" s="97"/>
      <c r="K3" s="97"/>
      <c r="L3" s="98"/>
      <c r="M3" s="80"/>
      <c r="N3" s="80"/>
    </row>
    <row r="4" spans="1:14" ht="12.75" customHeight="1">
      <c r="A4" s="10"/>
      <c r="B4" s="10"/>
      <c r="C4" s="97" t="s">
        <v>109</v>
      </c>
      <c r="D4" s="97"/>
      <c r="E4" s="97"/>
      <c r="F4" s="97"/>
      <c r="G4" s="97"/>
      <c r="H4" s="97"/>
      <c r="I4" s="97"/>
      <c r="J4" s="97"/>
      <c r="K4" s="97"/>
      <c r="L4" s="98"/>
      <c r="M4" s="80"/>
      <c r="N4" s="80"/>
    </row>
    <row r="5" spans="1:14">
      <c r="A5" s="10"/>
      <c r="B5" s="97"/>
      <c r="C5" s="97"/>
      <c r="D5" s="97"/>
      <c r="E5" s="97"/>
      <c r="F5" s="97"/>
      <c r="G5" s="97"/>
      <c r="H5" s="97"/>
      <c r="I5" s="90"/>
      <c r="J5" s="90"/>
      <c r="K5" s="90"/>
      <c r="L5" s="12"/>
      <c r="M5" s="80"/>
      <c r="N5" s="80"/>
    </row>
    <row r="6" spans="1:14" ht="33.75" customHeight="1">
      <c r="A6" s="10"/>
      <c r="B6" s="99" t="s">
        <v>110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24.5" customHeight="1">
      <c r="A7" s="14" t="s">
        <v>0</v>
      </c>
      <c r="B7" s="15" t="s">
        <v>8</v>
      </c>
      <c r="C7" s="14" t="s">
        <v>4</v>
      </c>
      <c r="D7" s="14" t="s">
        <v>1</v>
      </c>
      <c r="E7" s="14" t="s">
        <v>2</v>
      </c>
      <c r="F7" s="14" t="s">
        <v>3</v>
      </c>
      <c r="G7" s="16" t="s">
        <v>5</v>
      </c>
      <c r="H7" s="17" t="s">
        <v>5</v>
      </c>
      <c r="I7" s="91" t="s">
        <v>111</v>
      </c>
      <c r="J7" s="92" t="s">
        <v>112</v>
      </c>
      <c r="K7" s="92" t="s">
        <v>113</v>
      </c>
      <c r="L7" s="92" t="s">
        <v>107</v>
      </c>
      <c r="M7" s="80"/>
      <c r="N7" s="80"/>
    </row>
    <row r="8" spans="1:14" ht="57" customHeight="1">
      <c r="A8" s="18">
        <v>1</v>
      </c>
      <c r="B8" s="19" t="s">
        <v>94</v>
      </c>
      <c r="C8" s="18">
        <v>901</v>
      </c>
      <c r="D8" s="20">
        <v>412</v>
      </c>
      <c r="E8" s="21" t="s">
        <v>40</v>
      </c>
      <c r="F8" s="21"/>
      <c r="G8" s="22"/>
      <c r="H8" s="89"/>
      <c r="I8" s="23">
        <v>1395</v>
      </c>
      <c r="J8" s="23">
        <v>905</v>
      </c>
      <c r="K8" s="23">
        <v>503.6</v>
      </c>
      <c r="L8" s="23">
        <f t="shared" ref="L8:L15" si="0">K8/J8*100</f>
        <v>55.646408839779006</v>
      </c>
      <c r="M8" s="80"/>
      <c r="N8" s="80"/>
    </row>
    <row r="9" spans="1:14" ht="37.5" customHeight="1">
      <c r="A9" s="18">
        <v>2</v>
      </c>
      <c r="B9" s="15" t="s">
        <v>57</v>
      </c>
      <c r="C9" s="24"/>
      <c r="D9" s="20"/>
      <c r="E9" s="21" t="s">
        <v>10</v>
      </c>
      <c r="F9" s="25"/>
      <c r="G9" s="26"/>
      <c r="H9" s="26"/>
      <c r="I9" s="23">
        <f>SUM(I10:I15)</f>
        <v>32036.799999999999</v>
      </c>
      <c r="J9" s="23">
        <f>SUM(J10:J15)</f>
        <v>36693.799999999996</v>
      </c>
      <c r="K9" s="23">
        <f>SUM(K10:K15)</f>
        <v>35690.199999999997</v>
      </c>
      <c r="L9" s="23">
        <f t="shared" si="0"/>
        <v>97.264933040459155</v>
      </c>
      <c r="M9" s="80"/>
      <c r="N9" s="80"/>
    </row>
    <row r="10" spans="1:14">
      <c r="A10" s="18"/>
      <c r="B10" s="15"/>
      <c r="C10" s="27">
        <v>901</v>
      </c>
      <c r="D10" s="28">
        <v>113</v>
      </c>
      <c r="E10" s="25" t="s">
        <v>9</v>
      </c>
      <c r="F10" s="25"/>
      <c r="G10" s="26"/>
      <c r="H10" s="26"/>
      <c r="I10" s="29">
        <v>24838.1</v>
      </c>
      <c r="J10" s="29">
        <v>29300.6</v>
      </c>
      <c r="K10" s="29">
        <v>29024.3</v>
      </c>
      <c r="L10" s="29">
        <f t="shared" si="0"/>
        <v>99.057015897285382</v>
      </c>
      <c r="M10" s="80"/>
      <c r="N10" s="80"/>
    </row>
    <row r="11" spans="1:14">
      <c r="A11" s="18"/>
      <c r="B11" s="15"/>
      <c r="C11" s="27">
        <v>901</v>
      </c>
      <c r="D11" s="28">
        <v>113</v>
      </c>
      <c r="E11" s="25" t="s">
        <v>90</v>
      </c>
      <c r="F11" s="25"/>
      <c r="G11" s="26"/>
      <c r="H11" s="26"/>
      <c r="I11" s="29">
        <v>0</v>
      </c>
      <c r="J11" s="29">
        <v>190.4</v>
      </c>
      <c r="K11" s="29">
        <v>148.69999999999999</v>
      </c>
      <c r="L11" s="29">
        <f t="shared" si="0"/>
        <v>78.098739495798313</v>
      </c>
      <c r="M11" s="80"/>
      <c r="N11" s="80"/>
    </row>
    <row r="12" spans="1:14">
      <c r="A12" s="18"/>
      <c r="B12" s="15"/>
      <c r="C12" s="27">
        <v>901</v>
      </c>
      <c r="D12" s="28">
        <v>309</v>
      </c>
      <c r="E12" s="25" t="s">
        <v>9</v>
      </c>
      <c r="F12" s="25"/>
      <c r="G12" s="26"/>
      <c r="H12" s="26"/>
      <c r="I12" s="29">
        <v>4800</v>
      </c>
      <c r="J12" s="29">
        <v>4666.1000000000004</v>
      </c>
      <c r="K12" s="29">
        <v>3981.1</v>
      </c>
      <c r="L12" s="29">
        <f t="shared" si="0"/>
        <v>85.319645957009058</v>
      </c>
      <c r="M12" s="80"/>
      <c r="N12" s="80"/>
    </row>
    <row r="13" spans="1:14">
      <c r="A13" s="18"/>
      <c r="B13" s="15"/>
      <c r="C13" s="27">
        <v>901</v>
      </c>
      <c r="D13" s="28">
        <v>1001</v>
      </c>
      <c r="E13" s="25" t="s">
        <v>9</v>
      </c>
      <c r="F13" s="25"/>
      <c r="G13" s="26"/>
      <c r="H13" s="26"/>
      <c r="I13" s="29">
        <v>2045.2</v>
      </c>
      <c r="J13" s="29">
        <v>2183.1999999999998</v>
      </c>
      <c r="K13" s="29">
        <v>2182.9</v>
      </c>
      <c r="L13" s="29">
        <f t="shared" si="0"/>
        <v>99.986258702821559</v>
      </c>
      <c r="M13" s="80"/>
      <c r="N13" s="80"/>
    </row>
    <row r="14" spans="1:14">
      <c r="A14" s="18"/>
      <c r="B14" s="15"/>
      <c r="C14" s="27">
        <v>901</v>
      </c>
      <c r="D14" s="28">
        <v>1202</v>
      </c>
      <c r="E14" s="25" t="s">
        <v>9</v>
      </c>
      <c r="F14" s="25"/>
      <c r="G14" s="26"/>
      <c r="H14" s="26"/>
      <c r="I14" s="29">
        <v>353</v>
      </c>
      <c r="J14" s="29">
        <v>353</v>
      </c>
      <c r="K14" s="29">
        <v>353</v>
      </c>
      <c r="L14" s="29">
        <f t="shared" si="0"/>
        <v>100</v>
      </c>
      <c r="M14" s="80"/>
      <c r="N14" s="80"/>
    </row>
    <row r="15" spans="1:14">
      <c r="A15" s="18"/>
      <c r="B15" s="15"/>
      <c r="C15" s="27">
        <v>901</v>
      </c>
      <c r="D15" s="28">
        <v>1301</v>
      </c>
      <c r="E15" s="25" t="s">
        <v>9</v>
      </c>
      <c r="F15" s="25"/>
      <c r="G15" s="26"/>
      <c r="H15" s="26"/>
      <c r="I15" s="29">
        <v>0.5</v>
      </c>
      <c r="J15" s="29">
        <v>0.5</v>
      </c>
      <c r="K15" s="29">
        <v>0.2</v>
      </c>
      <c r="L15" s="29">
        <f t="shared" si="0"/>
        <v>40</v>
      </c>
      <c r="M15" s="80"/>
      <c r="N15" s="80"/>
    </row>
    <row r="16" spans="1:14" ht="39.75" customHeight="1">
      <c r="A16" s="30">
        <v>3</v>
      </c>
      <c r="B16" s="31" t="s">
        <v>46</v>
      </c>
      <c r="C16" s="18">
        <v>901</v>
      </c>
      <c r="D16" s="20">
        <v>309</v>
      </c>
      <c r="E16" s="21" t="s">
        <v>81</v>
      </c>
      <c r="F16" s="21"/>
      <c r="G16" s="32" t="s">
        <v>7</v>
      </c>
      <c r="H16" s="89"/>
      <c r="I16" s="23">
        <f>770</f>
        <v>770</v>
      </c>
      <c r="J16" s="23">
        <f>770+155.018</f>
        <v>925.01800000000003</v>
      </c>
      <c r="K16" s="23">
        <v>915.3</v>
      </c>
      <c r="L16" s="23">
        <v>99</v>
      </c>
      <c r="M16" s="80"/>
      <c r="N16" s="80"/>
    </row>
    <row r="17" spans="1:14" ht="43.5" customHeight="1">
      <c r="A17" s="18">
        <v>4</v>
      </c>
      <c r="B17" s="31" t="s">
        <v>58</v>
      </c>
      <c r="C17" s="18"/>
      <c r="D17" s="20"/>
      <c r="E17" s="21" t="s">
        <v>35</v>
      </c>
      <c r="F17" s="21"/>
      <c r="G17" s="22"/>
      <c r="H17" s="89"/>
      <c r="I17" s="23">
        <v>4909.5</v>
      </c>
      <c r="J17" s="23">
        <f>SUM(J18:J19)</f>
        <v>4964.5</v>
      </c>
      <c r="K17" s="23">
        <f>SUM(K18:K19)</f>
        <v>4956.6000000000004</v>
      </c>
      <c r="L17" s="23">
        <f>K17/J17*100</f>
        <v>99.840870178265689</v>
      </c>
      <c r="M17" s="80"/>
      <c r="N17" s="80"/>
    </row>
    <row r="18" spans="1:14" ht="12.75" customHeight="1">
      <c r="A18" s="18"/>
      <c r="B18" s="31"/>
      <c r="C18" s="33">
        <v>901</v>
      </c>
      <c r="D18" s="28">
        <v>310</v>
      </c>
      <c r="E18" s="25" t="s">
        <v>97</v>
      </c>
      <c r="F18" s="25"/>
      <c r="G18" s="22"/>
      <c r="H18" s="89"/>
      <c r="I18" s="29">
        <v>0</v>
      </c>
      <c r="J18" s="29">
        <v>4904.5</v>
      </c>
      <c r="K18" s="29">
        <v>4896.6000000000004</v>
      </c>
      <c r="L18" s="29">
        <f>K18/J18*100</f>
        <v>99.838923437659304</v>
      </c>
      <c r="M18" s="80"/>
      <c r="N18" s="80"/>
    </row>
    <row r="19" spans="1:14" ht="13.5" customHeight="1">
      <c r="A19" s="18"/>
      <c r="B19" s="31"/>
      <c r="C19" s="33">
        <v>901</v>
      </c>
      <c r="D19" s="28">
        <v>310</v>
      </c>
      <c r="E19" s="25" t="s">
        <v>98</v>
      </c>
      <c r="F19" s="25"/>
      <c r="G19" s="22"/>
      <c r="H19" s="89"/>
      <c r="I19" s="29">
        <v>0</v>
      </c>
      <c r="J19" s="29">
        <v>60</v>
      </c>
      <c r="K19" s="29">
        <v>60</v>
      </c>
      <c r="L19" s="29">
        <f>K19/J19*100</f>
        <v>100</v>
      </c>
      <c r="M19" s="80"/>
      <c r="N19" s="80"/>
    </row>
    <row r="20" spans="1:14" ht="56.25" customHeight="1">
      <c r="A20" s="18">
        <v>5</v>
      </c>
      <c r="B20" s="15" t="s">
        <v>47</v>
      </c>
      <c r="C20" s="18"/>
      <c r="D20" s="20"/>
      <c r="E20" s="21" t="s">
        <v>11</v>
      </c>
      <c r="F20" s="21"/>
      <c r="G20" s="22"/>
      <c r="H20" s="89"/>
      <c r="I20" s="23">
        <f>SUM(I21:I24)</f>
        <v>10001.055</v>
      </c>
      <c r="J20" s="23">
        <f>SUM(J21:J24)</f>
        <v>10142.200000000001</v>
      </c>
      <c r="K20" s="23">
        <f>SUM(K21:K24)</f>
        <v>10142.200000000001</v>
      </c>
      <c r="L20" s="23">
        <f>K20/J20*100</f>
        <v>100</v>
      </c>
      <c r="M20" s="80"/>
      <c r="N20" s="80"/>
    </row>
    <row r="21" spans="1:14">
      <c r="A21" s="18"/>
      <c r="B21" s="15"/>
      <c r="C21" s="33">
        <v>901</v>
      </c>
      <c r="D21" s="28">
        <v>707</v>
      </c>
      <c r="E21" s="25" t="s">
        <v>44</v>
      </c>
      <c r="F21" s="25"/>
      <c r="G21" s="22"/>
      <c r="H21" s="89"/>
      <c r="I21" s="42">
        <v>29.2</v>
      </c>
      <c r="J21" s="42">
        <v>0</v>
      </c>
      <c r="K21" s="42">
        <v>0</v>
      </c>
      <c r="L21" s="42">
        <v>0</v>
      </c>
      <c r="M21" s="80"/>
      <c r="N21" s="80"/>
    </row>
    <row r="22" spans="1:14">
      <c r="A22" s="18"/>
      <c r="B22" s="15"/>
      <c r="C22" s="33">
        <v>901</v>
      </c>
      <c r="D22" s="28">
        <v>707</v>
      </c>
      <c r="E22" s="25" t="s">
        <v>91</v>
      </c>
      <c r="F22" s="25"/>
      <c r="G22" s="22"/>
      <c r="H22" s="89"/>
      <c r="I22" s="42">
        <v>0</v>
      </c>
      <c r="J22" s="42">
        <v>29.2</v>
      </c>
      <c r="K22" s="42">
        <v>29.2</v>
      </c>
      <c r="L22" s="42">
        <f t="shared" ref="L22:L40" si="1">K22/J22*100</f>
        <v>100</v>
      </c>
      <c r="M22" s="80"/>
      <c r="N22" s="80"/>
    </row>
    <row r="23" spans="1:14">
      <c r="A23" s="18"/>
      <c r="B23" s="15"/>
      <c r="C23" s="33">
        <v>901</v>
      </c>
      <c r="D23" s="28">
        <v>1102</v>
      </c>
      <c r="E23" s="25" t="s">
        <v>44</v>
      </c>
      <c r="F23" s="21"/>
      <c r="G23" s="22"/>
      <c r="H23" s="89"/>
      <c r="I23" s="42">
        <v>9971.8549999999996</v>
      </c>
      <c r="J23" s="42">
        <v>10045.4</v>
      </c>
      <c r="K23" s="42">
        <v>10045.4</v>
      </c>
      <c r="L23" s="42">
        <f t="shared" si="1"/>
        <v>100</v>
      </c>
      <c r="M23" s="80"/>
      <c r="N23" s="80"/>
    </row>
    <row r="24" spans="1:14">
      <c r="A24" s="18"/>
      <c r="B24" s="15"/>
      <c r="C24" s="33">
        <v>901</v>
      </c>
      <c r="D24" s="28">
        <v>1102</v>
      </c>
      <c r="E24" s="25" t="s">
        <v>91</v>
      </c>
      <c r="F24" s="21"/>
      <c r="G24" s="22"/>
      <c r="H24" s="89"/>
      <c r="I24" s="42">
        <v>0</v>
      </c>
      <c r="J24" s="42">
        <v>67.599999999999994</v>
      </c>
      <c r="K24" s="42">
        <v>67.599999999999994</v>
      </c>
      <c r="L24" s="42">
        <f t="shared" si="1"/>
        <v>100</v>
      </c>
      <c r="M24" s="80"/>
      <c r="N24" s="80"/>
    </row>
    <row r="25" spans="1:14" ht="55.5" customHeight="1">
      <c r="A25" s="18">
        <v>6</v>
      </c>
      <c r="B25" s="15" t="s">
        <v>48</v>
      </c>
      <c r="C25" s="18">
        <v>901</v>
      </c>
      <c r="D25" s="20">
        <v>314</v>
      </c>
      <c r="E25" s="21" t="s">
        <v>82</v>
      </c>
      <c r="F25" s="21"/>
      <c r="G25" s="22"/>
      <c r="H25" s="89"/>
      <c r="I25" s="23">
        <v>20</v>
      </c>
      <c r="J25" s="23">
        <v>20</v>
      </c>
      <c r="K25" s="23">
        <v>20</v>
      </c>
      <c r="L25" s="23">
        <f t="shared" si="1"/>
        <v>100</v>
      </c>
      <c r="M25" s="80"/>
      <c r="N25" s="80"/>
    </row>
    <row r="26" spans="1:14" ht="42.75" customHeight="1">
      <c r="A26" s="18">
        <v>7</v>
      </c>
      <c r="B26" s="15" t="s">
        <v>28</v>
      </c>
      <c r="C26" s="18">
        <v>901</v>
      </c>
      <c r="D26" s="20">
        <v>314</v>
      </c>
      <c r="E26" s="21" t="s">
        <v>83</v>
      </c>
      <c r="F26" s="21"/>
      <c r="G26" s="22"/>
      <c r="H26" s="89"/>
      <c r="I26" s="23">
        <v>20</v>
      </c>
      <c r="J26" s="23">
        <v>20</v>
      </c>
      <c r="K26" s="23">
        <v>20</v>
      </c>
      <c r="L26" s="23">
        <f t="shared" si="1"/>
        <v>100</v>
      </c>
      <c r="M26" s="80"/>
      <c r="N26" s="80"/>
    </row>
    <row r="27" spans="1:14" ht="57" customHeight="1">
      <c r="A27" s="18">
        <v>8</v>
      </c>
      <c r="B27" s="34" t="s">
        <v>36</v>
      </c>
      <c r="C27" s="18">
        <v>901</v>
      </c>
      <c r="D27" s="20">
        <v>314</v>
      </c>
      <c r="E27" s="21" t="s">
        <v>80</v>
      </c>
      <c r="F27" s="21"/>
      <c r="G27" s="22"/>
      <c r="H27" s="89"/>
      <c r="I27" s="23">
        <v>8</v>
      </c>
      <c r="J27" s="23">
        <v>8</v>
      </c>
      <c r="K27" s="23">
        <v>8</v>
      </c>
      <c r="L27" s="23">
        <f t="shared" si="1"/>
        <v>100</v>
      </c>
      <c r="M27" s="80"/>
      <c r="N27" s="80"/>
    </row>
    <row r="28" spans="1:14" ht="42" customHeight="1">
      <c r="A28" s="18">
        <v>9</v>
      </c>
      <c r="B28" s="15" t="s">
        <v>95</v>
      </c>
      <c r="C28" s="18"/>
      <c r="D28" s="20"/>
      <c r="E28" s="35" t="s">
        <v>23</v>
      </c>
      <c r="F28" s="36"/>
      <c r="G28" s="22"/>
      <c r="H28" s="89"/>
      <c r="I28" s="57">
        <f>I29+I30</f>
        <v>20964.3</v>
      </c>
      <c r="J28" s="57">
        <f>J29+J30</f>
        <v>22053.171000000002</v>
      </c>
      <c r="K28" s="57">
        <f>K29+K30</f>
        <v>20803.599999999999</v>
      </c>
      <c r="L28" s="57">
        <f t="shared" si="1"/>
        <v>94.333826187626244</v>
      </c>
      <c r="M28" s="80"/>
      <c r="N28" s="80"/>
    </row>
    <row r="29" spans="1:14">
      <c r="A29" s="18"/>
      <c r="B29" s="15"/>
      <c r="C29" s="33">
        <v>901</v>
      </c>
      <c r="D29" s="28">
        <v>408</v>
      </c>
      <c r="E29" s="37" t="s">
        <v>12</v>
      </c>
      <c r="F29" s="38"/>
      <c r="G29" s="22"/>
      <c r="H29" s="89"/>
      <c r="I29" s="42">
        <v>6405</v>
      </c>
      <c r="J29" s="42">
        <f>6505.5-100.5</f>
        <v>6405</v>
      </c>
      <c r="K29" s="42">
        <f>6505.5-100.5</f>
        <v>6405</v>
      </c>
      <c r="L29" s="42">
        <f t="shared" si="1"/>
        <v>100</v>
      </c>
      <c r="M29" s="80"/>
      <c r="N29" s="80"/>
    </row>
    <row r="30" spans="1:14">
      <c r="A30" s="18"/>
      <c r="B30" s="39"/>
      <c r="C30" s="27">
        <v>901</v>
      </c>
      <c r="D30" s="40">
        <v>409</v>
      </c>
      <c r="E30" s="41" t="s">
        <v>12</v>
      </c>
      <c r="F30" s="41"/>
      <c r="G30" s="26"/>
      <c r="H30" s="26"/>
      <c r="I30" s="42">
        <f>14559.3</f>
        <v>14559.3</v>
      </c>
      <c r="J30" s="42">
        <f>14559.271+1088.9</f>
        <v>15648.171</v>
      </c>
      <c r="K30" s="42">
        <v>14398.6</v>
      </c>
      <c r="L30" s="42">
        <f t="shared" si="1"/>
        <v>92.014587519525449</v>
      </c>
      <c r="M30" s="80"/>
      <c r="N30" s="80"/>
    </row>
    <row r="31" spans="1:14" ht="42.75" customHeight="1">
      <c r="A31" s="18">
        <v>10</v>
      </c>
      <c r="B31" s="15" t="s">
        <v>49</v>
      </c>
      <c r="C31" s="18">
        <v>901</v>
      </c>
      <c r="D31" s="43">
        <v>410</v>
      </c>
      <c r="E31" s="44" t="s">
        <v>79</v>
      </c>
      <c r="F31" s="44"/>
      <c r="G31" s="22"/>
      <c r="H31" s="89"/>
      <c r="I31" s="23">
        <v>52.2</v>
      </c>
      <c r="J31" s="23">
        <v>27.9</v>
      </c>
      <c r="K31" s="23">
        <v>27.9</v>
      </c>
      <c r="L31" s="23">
        <f t="shared" si="1"/>
        <v>100</v>
      </c>
      <c r="M31" s="80"/>
      <c r="N31" s="80"/>
    </row>
    <row r="32" spans="1:14" ht="57" customHeight="1">
      <c r="A32" s="18">
        <v>11</v>
      </c>
      <c r="B32" s="15" t="s">
        <v>50</v>
      </c>
      <c r="C32" s="18">
        <v>901</v>
      </c>
      <c r="D32" s="20">
        <v>412</v>
      </c>
      <c r="E32" s="45" t="s">
        <v>78</v>
      </c>
      <c r="F32" s="44"/>
      <c r="G32" s="22"/>
      <c r="H32" s="89"/>
      <c r="I32" s="23">
        <v>80.3</v>
      </c>
      <c r="J32" s="23">
        <v>80.3</v>
      </c>
      <c r="K32" s="23">
        <v>23.4</v>
      </c>
      <c r="L32" s="23">
        <f t="shared" si="1"/>
        <v>29.140722291407222</v>
      </c>
      <c r="M32" s="80"/>
      <c r="N32" s="80"/>
    </row>
    <row r="33" spans="1:15" ht="54.75" customHeight="1">
      <c r="A33" s="18">
        <v>12</v>
      </c>
      <c r="B33" s="46" t="s">
        <v>51</v>
      </c>
      <c r="C33" s="47"/>
      <c r="D33" s="48"/>
      <c r="E33" s="45" t="s">
        <v>77</v>
      </c>
      <c r="F33" s="49"/>
      <c r="G33" s="22"/>
      <c r="H33" s="89"/>
      <c r="I33" s="23">
        <v>1350</v>
      </c>
      <c r="J33" s="23">
        <f>SUM(J34:J35)</f>
        <v>2355</v>
      </c>
      <c r="K33" s="23">
        <f>SUM(K34:K35)</f>
        <v>1350</v>
      </c>
      <c r="L33" s="23">
        <f t="shared" si="1"/>
        <v>57.324840764331206</v>
      </c>
      <c r="M33" s="80"/>
      <c r="N33" s="80"/>
      <c r="O33" s="8"/>
    </row>
    <row r="34" spans="1:15" ht="13.5" customHeight="1">
      <c r="A34" s="18"/>
      <c r="B34" s="50"/>
      <c r="C34" s="51">
        <v>901</v>
      </c>
      <c r="D34" s="52">
        <v>412</v>
      </c>
      <c r="E34" s="53" t="s">
        <v>88</v>
      </c>
      <c r="F34" s="49"/>
      <c r="G34" s="22"/>
      <c r="H34" s="89"/>
      <c r="I34" s="29">
        <v>0</v>
      </c>
      <c r="J34" s="29">
        <v>1305</v>
      </c>
      <c r="K34" s="29">
        <v>405</v>
      </c>
      <c r="L34" s="29">
        <f t="shared" si="1"/>
        <v>31.03448275862069</v>
      </c>
      <c r="M34" s="80"/>
      <c r="N34" s="80"/>
      <c r="O34" s="8"/>
    </row>
    <row r="35" spans="1:15" ht="12" customHeight="1">
      <c r="A35" s="18"/>
      <c r="B35" s="50"/>
      <c r="C35" s="51">
        <v>901</v>
      </c>
      <c r="D35" s="52">
        <v>412</v>
      </c>
      <c r="E35" s="53" t="s">
        <v>89</v>
      </c>
      <c r="F35" s="49"/>
      <c r="G35" s="22"/>
      <c r="H35" s="89"/>
      <c r="I35" s="29">
        <v>0</v>
      </c>
      <c r="J35" s="29">
        <v>1050</v>
      </c>
      <c r="K35" s="29">
        <v>945</v>
      </c>
      <c r="L35" s="29">
        <f t="shared" si="1"/>
        <v>90</v>
      </c>
      <c r="M35" s="80"/>
      <c r="N35" s="80"/>
      <c r="O35" s="8"/>
    </row>
    <row r="36" spans="1:15" ht="56.25" customHeight="1">
      <c r="A36" s="18">
        <v>13</v>
      </c>
      <c r="B36" s="19" t="s">
        <v>52</v>
      </c>
      <c r="C36" s="18"/>
      <c r="D36" s="20"/>
      <c r="E36" s="21" t="s">
        <v>13</v>
      </c>
      <c r="F36" s="21"/>
      <c r="G36" s="22"/>
      <c r="H36" s="89"/>
      <c r="I36" s="23">
        <f>SUM(I37:I41)</f>
        <v>32742.5</v>
      </c>
      <c r="J36" s="57">
        <f>SUM(J37:J41)</f>
        <v>36074.906000000003</v>
      </c>
      <c r="K36" s="57">
        <f>SUM(K37:K41)</f>
        <v>32009.8</v>
      </c>
      <c r="L36" s="23">
        <f t="shared" si="1"/>
        <v>88.731485537342763</v>
      </c>
      <c r="M36" s="80"/>
      <c r="N36" s="80"/>
    </row>
    <row r="37" spans="1:15">
      <c r="A37" s="18"/>
      <c r="B37" s="15"/>
      <c r="C37" s="33">
        <v>901</v>
      </c>
      <c r="D37" s="28">
        <v>501</v>
      </c>
      <c r="E37" s="25" t="s">
        <v>14</v>
      </c>
      <c r="F37" s="25"/>
      <c r="G37" s="22"/>
      <c r="H37" s="89"/>
      <c r="I37" s="42">
        <v>1092</v>
      </c>
      <c r="J37" s="42">
        <v>1184.2</v>
      </c>
      <c r="K37" s="42">
        <v>877.8</v>
      </c>
      <c r="L37" s="42">
        <f t="shared" si="1"/>
        <v>74.125992231042048</v>
      </c>
      <c r="M37" s="80"/>
      <c r="N37" s="80"/>
    </row>
    <row r="38" spans="1:15">
      <c r="A38" s="18"/>
      <c r="B38" s="15"/>
      <c r="C38" s="33">
        <v>901</v>
      </c>
      <c r="D38" s="28">
        <v>503</v>
      </c>
      <c r="E38" s="25" t="s">
        <v>14</v>
      </c>
      <c r="F38" s="21"/>
      <c r="G38" s="22"/>
      <c r="H38" s="89"/>
      <c r="I38" s="42">
        <v>7480.1</v>
      </c>
      <c r="J38" s="42">
        <f>7890.1+14.106</f>
        <v>7904.2060000000001</v>
      </c>
      <c r="K38" s="42">
        <v>7841.6</v>
      </c>
      <c r="L38" s="42">
        <f t="shared" si="1"/>
        <v>99.20794068373219</v>
      </c>
      <c r="M38" s="80"/>
      <c r="N38" s="80"/>
    </row>
    <row r="39" spans="1:15">
      <c r="A39" s="18"/>
      <c r="B39" s="15"/>
      <c r="C39" s="33">
        <v>901</v>
      </c>
      <c r="D39" s="28">
        <v>503</v>
      </c>
      <c r="E39" s="25" t="s">
        <v>84</v>
      </c>
      <c r="F39" s="21"/>
      <c r="G39" s="22"/>
      <c r="H39" s="89"/>
      <c r="I39" s="42">
        <v>0</v>
      </c>
      <c r="J39" s="42">
        <v>1742.1</v>
      </c>
      <c r="K39" s="42">
        <v>1738.6</v>
      </c>
      <c r="L39" s="42">
        <f t="shared" si="1"/>
        <v>99.799093048619483</v>
      </c>
      <c r="M39" s="80"/>
      <c r="N39" s="80"/>
    </row>
    <row r="40" spans="1:15">
      <c r="A40" s="18"/>
      <c r="B40" s="15"/>
      <c r="C40" s="33">
        <v>901</v>
      </c>
      <c r="D40" s="28">
        <v>505</v>
      </c>
      <c r="E40" s="25" t="s">
        <v>14</v>
      </c>
      <c r="F40" s="21"/>
      <c r="G40" s="22"/>
      <c r="H40" s="89"/>
      <c r="I40" s="42">
        <f>17725+6429.4</f>
        <v>24154.400000000001</v>
      </c>
      <c r="J40" s="42">
        <f>17725+6429.4+1090</f>
        <v>25244.400000000001</v>
      </c>
      <c r="K40" s="42">
        <v>21551.8</v>
      </c>
      <c r="L40" s="42">
        <f t="shared" si="1"/>
        <v>85.372597486967393</v>
      </c>
      <c r="M40" s="80"/>
      <c r="N40" s="80"/>
    </row>
    <row r="41" spans="1:15">
      <c r="A41" s="18"/>
      <c r="B41" s="15"/>
      <c r="C41" s="33">
        <v>901</v>
      </c>
      <c r="D41" s="28">
        <v>505</v>
      </c>
      <c r="E41" s="25" t="s">
        <v>84</v>
      </c>
      <c r="F41" s="21"/>
      <c r="G41" s="22"/>
      <c r="H41" s="89"/>
      <c r="I41" s="42">
        <v>16</v>
      </c>
      <c r="J41" s="42">
        <v>0</v>
      </c>
      <c r="K41" s="42">
        <v>0</v>
      </c>
      <c r="L41" s="42">
        <v>0</v>
      </c>
      <c r="M41" s="80"/>
      <c r="N41" s="80"/>
    </row>
    <row r="42" spans="1:15" ht="33.75" customHeight="1">
      <c r="A42" s="18">
        <v>14</v>
      </c>
      <c r="B42" s="15" t="s">
        <v>106</v>
      </c>
      <c r="C42" s="18">
        <v>901</v>
      </c>
      <c r="D42" s="20">
        <v>503</v>
      </c>
      <c r="E42" s="21" t="s">
        <v>76</v>
      </c>
      <c r="F42" s="54"/>
      <c r="G42" s="55"/>
      <c r="H42" s="56"/>
      <c r="I42" s="57">
        <f>1270</f>
        <v>1270</v>
      </c>
      <c r="J42" s="57">
        <f>1270-1270</f>
        <v>0</v>
      </c>
      <c r="K42" s="57">
        <f>1270-1270</f>
        <v>0</v>
      </c>
      <c r="L42" s="57">
        <f>1270-1270</f>
        <v>0</v>
      </c>
      <c r="M42" s="80"/>
      <c r="N42" s="80"/>
    </row>
    <row r="43" spans="1:15" ht="56.25" customHeight="1">
      <c r="A43" s="18">
        <v>15</v>
      </c>
      <c r="B43" s="46" t="s">
        <v>59</v>
      </c>
      <c r="C43" s="18">
        <v>901</v>
      </c>
      <c r="D43" s="58">
        <v>412</v>
      </c>
      <c r="E43" s="35" t="s">
        <v>41</v>
      </c>
      <c r="F43" s="35"/>
      <c r="G43" s="59"/>
      <c r="H43" s="59"/>
      <c r="I43" s="60">
        <v>50</v>
      </c>
      <c r="J43" s="60">
        <v>50</v>
      </c>
      <c r="K43" s="60">
        <v>50</v>
      </c>
      <c r="L43" s="60">
        <f t="shared" ref="L43:L53" si="2">K43/J43*100</f>
        <v>100</v>
      </c>
      <c r="M43" s="80"/>
      <c r="N43" s="80"/>
    </row>
    <row r="44" spans="1:15" ht="45" customHeight="1">
      <c r="A44" s="18">
        <v>16</v>
      </c>
      <c r="B44" s="15" t="s">
        <v>53</v>
      </c>
      <c r="C44" s="18">
        <v>901</v>
      </c>
      <c r="D44" s="20">
        <v>603</v>
      </c>
      <c r="E44" s="21" t="s">
        <v>75</v>
      </c>
      <c r="F44" s="21"/>
      <c r="G44" s="22"/>
      <c r="H44" s="89"/>
      <c r="I44" s="57">
        <v>274.10000000000002</v>
      </c>
      <c r="J44" s="57">
        <v>230.1</v>
      </c>
      <c r="K44" s="57">
        <v>229.9</v>
      </c>
      <c r="L44" s="57">
        <f t="shared" si="2"/>
        <v>99.913081269013475</v>
      </c>
      <c r="M44" s="80"/>
      <c r="N44" s="80"/>
    </row>
    <row r="45" spans="1:15" ht="38.25">
      <c r="A45" s="18">
        <v>17</v>
      </c>
      <c r="B45" s="15" t="s">
        <v>43</v>
      </c>
      <c r="C45" s="18"/>
      <c r="D45" s="20"/>
      <c r="E45" s="21" t="s">
        <v>15</v>
      </c>
      <c r="F45" s="21"/>
      <c r="G45" s="22"/>
      <c r="H45" s="89"/>
      <c r="I45" s="23">
        <f>SUM(I46:I53)</f>
        <v>154826.39999999997</v>
      </c>
      <c r="J45" s="23">
        <f>SUM(J46:J53)</f>
        <v>159239.07999999999</v>
      </c>
      <c r="K45" s="23">
        <f>SUM(K46:K53)</f>
        <v>159026.28399999999</v>
      </c>
      <c r="L45" s="23">
        <f t="shared" si="2"/>
        <v>99.866366974740117</v>
      </c>
      <c r="M45" s="80"/>
      <c r="N45" s="80"/>
    </row>
    <row r="46" spans="1:15">
      <c r="A46" s="18"/>
      <c r="B46" s="15"/>
      <c r="C46" s="33">
        <v>901</v>
      </c>
      <c r="D46" s="28">
        <v>701</v>
      </c>
      <c r="E46" s="25" t="s">
        <v>16</v>
      </c>
      <c r="F46" s="25"/>
      <c r="G46" s="22"/>
      <c r="H46" s="89"/>
      <c r="I46" s="29">
        <v>31467.1</v>
      </c>
      <c r="J46" s="29">
        <v>34109</v>
      </c>
      <c r="K46" s="29">
        <v>33949</v>
      </c>
      <c r="L46" s="29">
        <f t="shared" si="2"/>
        <v>99.530915594124707</v>
      </c>
      <c r="M46" s="80"/>
      <c r="N46" s="80"/>
    </row>
    <row r="47" spans="1:15">
      <c r="A47" s="18"/>
      <c r="B47" s="15"/>
      <c r="C47" s="33">
        <v>901</v>
      </c>
      <c r="D47" s="28">
        <v>701</v>
      </c>
      <c r="E47" s="25" t="s">
        <v>17</v>
      </c>
      <c r="F47" s="25"/>
      <c r="G47" s="22"/>
      <c r="H47" s="89"/>
      <c r="I47" s="29">
        <v>20600</v>
      </c>
      <c r="J47" s="29">
        <v>21830</v>
      </c>
      <c r="K47" s="29">
        <f>20623.8+1206.184</f>
        <v>21829.984</v>
      </c>
      <c r="L47" s="29">
        <f t="shared" si="2"/>
        <v>99.999926706367376</v>
      </c>
      <c r="M47" s="80"/>
      <c r="N47" s="80"/>
    </row>
    <row r="48" spans="1:15">
      <c r="A48" s="18"/>
      <c r="B48" s="15"/>
      <c r="C48" s="33">
        <v>901</v>
      </c>
      <c r="D48" s="28">
        <v>702</v>
      </c>
      <c r="E48" s="25" t="s">
        <v>16</v>
      </c>
      <c r="F48" s="25"/>
      <c r="G48" s="22"/>
      <c r="H48" s="89"/>
      <c r="I48" s="29">
        <v>40785.699999999997</v>
      </c>
      <c r="J48" s="29">
        <v>40417.599999999999</v>
      </c>
      <c r="K48" s="29">
        <v>40417.599999999999</v>
      </c>
      <c r="L48" s="29">
        <f t="shared" si="2"/>
        <v>100</v>
      </c>
      <c r="M48" s="80"/>
      <c r="N48" s="80"/>
    </row>
    <row r="49" spans="1:14">
      <c r="A49" s="18"/>
      <c r="B49" s="15"/>
      <c r="C49" s="33">
        <v>901</v>
      </c>
      <c r="D49" s="28">
        <v>702</v>
      </c>
      <c r="E49" s="25" t="s">
        <v>17</v>
      </c>
      <c r="F49" s="25"/>
      <c r="G49" s="22"/>
      <c r="H49" s="89"/>
      <c r="I49" s="42">
        <v>50513</v>
      </c>
      <c r="J49" s="42">
        <f>50069-110+1134.5</f>
        <v>51093.5</v>
      </c>
      <c r="K49" s="42">
        <f>50069-110+1134.5</f>
        <v>51093.5</v>
      </c>
      <c r="L49" s="42">
        <f t="shared" si="2"/>
        <v>100</v>
      </c>
      <c r="M49" s="80"/>
      <c r="N49" s="80"/>
    </row>
    <row r="50" spans="1:14">
      <c r="A50" s="18"/>
      <c r="B50" s="15"/>
      <c r="C50" s="33">
        <v>901</v>
      </c>
      <c r="D50" s="28">
        <v>703</v>
      </c>
      <c r="E50" s="25" t="s">
        <v>16</v>
      </c>
      <c r="F50" s="25"/>
      <c r="G50" s="22"/>
      <c r="H50" s="89"/>
      <c r="I50" s="42">
        <v>8104.8</v>
      </c>
      <c r="J50" s="42">
        <v>8104.8</v>
      </c>
      <c r="K50" s="42">
        <v>8104.8</v>
      </c>
      <c r="L50" s="42">
        <f t="shared" si="2"/>
        <v>100</v>
      </c>
      <c r="M50" s="80"/>
      <c r="N50" s="80"/>
    </row>
    <row r="51" spans="1:14">
      <c r="A51" s="18"/>
      <c r="B51" s="15"/>
      <c r="C51" s="33">
        <v>901</v>
      </c>
      <c r="D51" s="28">
        <v>707</v>
      </c>
      <c r="E51" s="25" t="s">
        <v>16</v>
      </c>
      <c r="F51" s="25"/>
      <c r="G51" s="22"/>
      <c r="H51" s="89"/>
      <c r="I51" s="42">
        <v>1469.4</v>
      </c>
      <c r="J51" s="42">
        <v>1731.5</v>
      </c>
      <c r="K51" s="42">
        <v>1678.6</v>
      </c>
      <c r="L51" s="42">
        <f t="shared" si="2"/>
        <v>96.944845509673684</v>
      </c>
      <c r="M51" s="80"/>
      <c r="N51" s="80"/>
    </row>
    <row r="52" spans="1:14">
      <c r="A52" s="18"/>
      <c r="B52" s="15"/>
      <c r="C52" s="33">
        <v>901</v>
      </c>
      <c r="D52" s="28">
        <v>707</v>
      </c>
      <c r="E52" s="25" t="s">
        <v>17</v>
      </c>
      <c r="F52" s="25"/>
      <c r="G52" s="22"/>
      <c r="H52" s="89"/>
      <c r="I52" s="42">
        <v>1886.4</v>
      </c>
      <c r="J52" s="88">
        <v>1940.88</v>
      </c>
      <c r="K52" s="42">
        <v>1952.8</v>
      </c>
      <c r="L52" s="42">
        <f t="shared" si="2"/>
        <v>100.61415440418777</v>
      </c>
      <c r="M52" s="80"/>
      <c r="N52" s="80"/>
    </row>
    <row r="53" spans="1:14">
      <c r="A53" s="18"/>
      <c r="B53" s="15"/>
      <c r="C53" s="33">
        <v>901</v>
      </c>
      <c r="D53" s="28">
        <v>709</v>
      </c>
      <c r="E53" s="25" t="s">
        <v>17</v>
      </c>
      <c r="F53" s="25"/>
      <c r="G53" s="22"/>
      <c r="H53" s="89"/>
      <c r="I53" s="42">
        <v>0</v>
      </c>
      <c r="J53" s="42">
        <v>11.8</v>
      </c>
      <c r="K53" s="42">
        <v>0</v>
      </c>
      <c r="L53" s="42">
        <f t="shared" si="2"/>
        <v>0</v>
      </c>
      <c r="M53" s="80"/>
      <c r="N53" s="80"/>
    </row>
    <row r="54" spans="1:14" ht="72" customHeight="1">
      <c r="A54" s="18">
        <v>18</v>
      </c>
      <c r="B54" s="15" t="s">
        <v>60</v>
      </c>
      <c r="C54" s="18">
        <v>901</v>
      </c>
      <c r="D54" s="20">
        <v>702</v>
      </c>
      <c r="E54" s="21" t="s">
        <v>74</v>
      </c>
      <c r="F54" s="21"/>
      <c r="G54" s="61"/>
      <c r="H54" s="62"/>
      <c r="I54" s="23">
        <v>6000</v>
      </c>
      <c r="J54" s="23">
        <v>6000</v>
      </c>
      <c r="K54" s="23">
        <v>0</v>
      </c>
      <c r="L54" s="23">
        <v>0</v>
      </c>
      <c r="M54" s="80"/>
      <c r="N54" s="80"/>
    </row>
    <row r="55" spans="1:14" ht="38.25">
      <c r="A55" s="18">
        <v>19</v>
      </c>
      <c r="B55" s="15" t="s">
        <v>39</v>
      </c>
      <c r="C55" s="18"/>
      <c r="D55" s="20"/>
      <c r="E55" s="21" t="s">
        <v>27</v>
      </c>
      <c r="F55" s="25"/>
      <c r="G55" s="22"/>
      <c r="H55" s="89"/>
      <c r="I55" s="23">
        <v>29544.3</v>
      </c>
      <c r="J55" s="23">
        <f>SUM(J56:J58)</f>
        <v>30425.399999999998</v>
      </c>
      <c r="K55" s="23">
        <f>SUM(K56:K58)</f>
        <v>29995.699999999997</v>
      </c>
      <c r="L55" s="23">
        <f t="shared" ref="L55:L64" si="3">K55/J55*100</f>
        <v>98.587693177410969</v>
      </c>
      <c r="M55" s="80"/>
      <c r="N55" s="80"/>
    </row>
    <row r="56" spans="1:14">
      <c r="A56" s="18"/>
      <c r="B56" s="15"/>
      <c r="C56" s="33">
        <v>901</v>
      </c>
      <c r="D56" s="28">
        <v>801</v>
      </c>
      <c r="E56" s="25" t="s">
        <v>99</v>
      </c>
      <c r="F56" s="25"/>
      <c r="G56" s="22"/>
      <c r="H56" s="89"/>
      <c r="I56" s="29">
        <v>0</v>
      </c>
      <c r="J56" s="29">
        <v>28941.3</v>
      </c>
      <c r="K56" s="29">
        <v>28511.599999999999</v>
      </c>
      <c r="L56" s="29">
        <f t="shared" si="3"/>
        <v>98.515270564902053</v>
      </c>
      <c r="M56" s="80"/>
      <c r="N56" s="80"/>
    </row>
    <row r="57" spans="1:14">
      <c r="A57" s="18"/>
      <c r="B57" s="15"/>
      <c r="C57" s="33">
        <v>901</v>
      </c>
      <c r="D57" s="28">
        <v>801</v>
      </c>
      <c r="E57" s="25" t="s">
        <v>100</v>
      </c>
      <c r="F57" s="25"/>
      <c r="G57" s="22"/>
      <c r="H57" s="89"/>
      <c r="I57" s="29">
        <v>0</v>
      </c>
      <c r="J57" s="29">
        <v>1256.3</v>
      </c>
      <c r="K57" s="29">
        <v>1256.3</v>
      </c>
      <c r="L57" s="29">
        <f t="shared" si="3"/>
        <v>100</v>
      </c>
      <c r="M57" s="80"/>
      <c r="N57" s="80"/>
    </row>
    <row r="58" spans="1:14">
      <c r="A58" s="18"/>
      <c r="B58" s="15"/>
      <c r="C58" s="33">
        <v>901</v>
      </c>
      <c r="D58" s="28">
        <v>801</v>
      </c>
      <c r="E58" s="25" t="s">
        <v>101</v>
      </c>
      <c r="F58" s="25"/>
      <c r="G58" s="22"/>
      <c r="H58" s="89"/>
      <c r="I58" s="29">
        <v>0</v>
      </c>
      <c r="J58" s="29">
        <v>227.8</v>
      </c>
      <c r="K58" s="29">
        <v>227.8</v>
      </c>
      <c r="L58" s="29">
        <f t="shared" si="3"/>
        <v>100</v>
      </c>
      <c r="M58" s="80"/>
      <c r="N58" s="80"/>
    </row>
    <row r="59" spans="1:14" ht="32.25" customHeight="1">
      <c r="A59" s="18">
        <v>20</v>
      </c>
      <c r="B59" s="15" t="s">
        <v>61</v>
      </c>
      <c r="C59" s="33"/>
      <c r="D59" s="20"/>
      <c r="E59" s="21" t="s">
        <v>18</v>
      </c>
      <c r="F59" s="21"/>
      <c r="G59" s="22"/>
      <c r="H59" s="89"/>
      <c r="I59" s="60">
        <f>SUM(I60:I63)</f>
        <v>31548</v>
      </c>
      <c r="J59" s="60">
        <f>SUM(J60:J63)</f>
        <v>26883.200000000001</v>
      </c>
      <c r="K59" s="60">
        <f>SUM(K60:K63)</f>
        <v>23512.300000000003</v>
      </c>
      <c r="L59" s="60">
        <f t="shared" si="3"/>
        <v>87.460942149744085</v>
      </c>
      <c r="M59" s="80"/>
      <c r="N59" s="80"/>
    </row>
    <row r="60" spans="1:14">
      <c r="A60" s="18"/>
      <c r="B60" s="15"/>
      <c r="C60" s="33">
        <v>901</v>
      </c>
      <c r="D60" s="28">
        <v>1003</v>
      </c>
      <c r="E60" s="25" t="s">
        <v>19</v>
      </c>
      <c r="F60" s="21"/>
      <c r="G60" s="22"/>
      <c r="H60" s="89"/>
      <c r="I60" s="63">
        <v>3228</v>
      </c>
      <c r="J60" s="63">
        <v>3228</v>
      </c>
      <c r="K60" s="63">
        <v>2416.9</v>
      </c>
      <c r="L60" s="63">
        <f t="shared" si="3"/>
        <v>74.872986369268901</v>
      </c>
      <c r="M60" s="80"/>
      <c r="N60" s="80"/>
    </row>
    <row r="61" spans="1:14">
      <c r="A61" s="18"/>
      <c r="B61" s="15"/>
      <c r="C61" s="33">
        <v>901</v>
      </c>
      <c r="D61" s="28">
        <v>1003</v>
      </c>
      <c r="E61" s="25" t="s">
        <v>20</v>
      </c>
      <c r="F61" s="21"/>
      <c r="G61" s="22"/>
      <c r="H61" s="89"/>
      <c r="I61" s="63">
        <v>26304</v>
      </c>
      <c r="J61" s="63">
        <v>21678.400000000001</v>
      </c>
      <c r="K61" s="63">
        <v>19616.8</v>
      </c>
      <c r="L61" s="63">
        <f t="shared" si="3"/>
        <v>90.490073068123095</v>
      </c>
      <c r="M61" s="80"/>
      <c r="N61" s="80"/>
    </row>
    <row r="62" spans="1:14">
      <c r="A62" s="18"/>
      <c r="B62" s="15"/>
      <c r="C62" s="33">
        <v>901</v>
      </c>
      <c r="D62" s="28">
        <v>1003</v>
      </c>
      <c r="E62" s="25" t="s">
        <v>85</v>
      </c>
      <c r="F62" s="21"/>
      <c r="G62" s="22"/>
      <c r="H62" s="89"/>
      <c r="I62" s="63">
        <v>0</v>
      </c>
      <c r="J62" s="63">
        <v>5.2</v>
      </c>
      <c r="K62" s="63">
        <v>5.2</v>
      </c>
      <c r="L62" s="63">
        <f t="shared" si="3"/>
        <v>100</v>
      </c>
      <c r="M62" s="80"/>
      <c r="N62" s="80"/>
    </row>
    <row r="63" spans="1:14">
      <c r="A63" s="18"/>
      <c r="B63" s="15"/>
      <c r="C63" s="33">
        <v>901</v>
      </c>
      <c r="D63" s="28">
        <v>1006</v>
      </c>
      <c r="E63" s="25" t="s">
        <v>20</v>
      </c>
      <c r="F63" s="21"/>
      <c r="G63" s="22"/>
      <c r="H63" s="89"/>
      <c r="I63" s="63">
        <v>2016</v>
      </c>
      <c r="J63" s="63">
        <v>1971.6</v>
      </c>
      <c r="K63" s="63">
        <v>1473.4</v>
      </c>
      <c r="L63" s="63">
        <f t="shared" si="3"/>
        <v>74.731182795698942</v>
      </c>
      <c r="M63" s="80"/>
      <c r="N63" s="80"/>
    </row>
    <row r="64" spans="1:14" ht="43.5" customHeight="1">
      <c r="A64" s="18">
        <v>21</v>
      </c>
      <c r="B64" s="15" t="s">
        <v>54</v>
      </c>
      <c r="C64" s="18">
        <v>901</v>
      </c>
      <c r="D64" s="20">
        <v>1003</v>
      </c>
      <c r="E64" s="35" t="s">
        <v>73</v>
      </c>
      <c r="F64" s="25"/>
      <c r="G64" s="22"/>
      <c r="H64" s="89"/>
      <c r="I64" s="57">
        <v>8.3000000000000007</v>
      </c>
      <c r="J64" s="57">
        <f>8.3+10</f>
        <v>18.3</v>
      </c>
      <c r="K64" s="57">
        <v>8.3000000000000007</v>
      </c>
      <c r="L64" s="57">
        <f t="shared" si="3"/>
        <v>45.355191256830601</v>
      </c>
      <c r="M64" s="80"/>
      <c r="N64" s="80"/>
    </row>
    <row r="65" spans="1:18" ht="49.5" customHeight="1">
      <c r="A65" s="30">
        <v>22</v>
      </c>
      <c r="B65" s="15" t="s">
        <v>62</v>
      </c>
      <c r="C65" s="18"/>
      <c r="D65" s="20"/>
      <c r="E65" s="45" t="s">
        <v>24</v>
      </c>
      <c r="F65" s="25"/>
      <c r="G65" s="22"/>
      <c r="H65" s="89"/>
      <c r="I65" s="23">
        <f>SUM(I66:I68)</f>
        <v>1673</v>
      </c>
      <c r="J65" s="23">
        <f>SUM(J66:J68)</f>
        <v>1598.5</v>
      </c>
      <c r="K65" s="23">
        <f>SUM(K66:K68)</f>
        <v>1598.5</v>
      </c>
      <c r="L65" s="23">
        <f>SUM(L66:L68)</f>
        <v>100</v>
      </c>
      <c r="M65" s="80"/>
      <c r="N65" s="80"/>
    </row>
    <row r="66" spans="1:18" ht="15" customHeight="1">
      <c r="A66" s="30"/>
      <c r="B66" s="64"/>
      <c r="C66" s="33">
        <v>901</v>
      </c>
      <c r="D66" s="28">
        <v>505</v>
      </c>
      <c r="E66" s="53" t="s">
        <v>63</v>
      </c>
      <c r="F66" s="25"/>
      <c r="G66" s="22"/>
      <c r="H66" s="89"/>
      <c r="I66" s="29">
        <f>1313</f>
        <v>1313</v>
      </c>
      <c r="J66" s="29">
        <f>1313-1313</f>
        <v>0</v>
      </c>
      <c r="K66" s="29">
        <f>1313-1313</f>
        <v>0</v>
      </c>
      <c r="L66" s="29">
        <f>1313-1313</f>
        <v>0</v>
      </c>
      <c r="M66" s="80"/>
      <c r="N66" s="80"/>
    </row>
    <row r="67" spans="1:18">
      <c r="A67" s="30"/>
      <c r="B67" s="19"/>
      <c r="C67" s="33">
        <v>901</v>
      </c>
      <c r="D67" s="28">
        <v>1003</v>
      </c>
      <c r="E67" s="53" t="s">
        <v>63</v>
      </c>
      <c r="F67" s="25"/>
      <c r="G67" s="22"/>
      <c r="H67" s="89"/>
      <c r="I67" s="29">
        <v>360</v>
      </c>
      <c r="J67" s="29">
        <v>0</v>
      </c>
      <c r="K67" s="29">
        <v>0</v>
      </c>
      <c r="L67" s="29">
        <v>0</v>
      </c>
      <c r="M67" s="80"/>
      <c r="N67" s="80"/>
    </row>
    <row r="68" spans="1:18">
      <c r="A68" s="30"/>
      <c r="B68" s="19"/>
      <c r="C68" s="33">
        <v>901</v>
      </c>
      <c r="D68" s="28">
        <v>1003</v>
      </c>
      <c r="E68" s="53" t="s">
        <v>96</v>
      </c>
      <c r="F68" s="25"/>
      <c r="G68" s="22"/>
      <c r="H68" s="89"/>
      <c r="I68" s="29">
        <v>0</v>
      </c>
      <c r="J68" s="29">
        <v>1598.5</v>
      </c>
      <c r="K68" s="29">
        <v>1598.5</v>
      </c>
      <c r="L68" s="29">
        <f t="shared" ref="L68:L79" si="4">K68/J68*100</f>
        <v>100</v>
      </c>
      <c r="M68" s="80"/>
      <c r="N68" s="80"/>
    </row>
    <row r="69" spans="1:18" ht="58.5" customHeight="1">
      <c r="A69" s="30">
        <v>23</v>
      </c>
      <c r="B69" s="15" t="s">
        <v>55</v>
      </c>
      <c r="C69" s="18">
        <v>901</v>
      </c>
      <c r="D69" s="20">
        <v>405</v>
      </c>
      <c r="E69" s="21" t="s">
        <v>56</v>
      </c>
      <c r="F69" s="25"/>
      <c r="G69" s="22"/>
      <c r="H69" s="89"/>
      <c r="I69" s="23">
        <v>134.30000000000001</v>
      </c>
      <c r="J69" s="23">
        <v>134.30000000000001</v>
      </c>
      <c r="K69" s="23">
        <v>118.7</v>
      </c>
      <c r="L69" s="23">
        <f t="shared" si="4"/>
        <v>88.384214445271766</v>
      </c>
      <c r="M69" s="80"/>
      <c r="N69" s="80"/>
    </row>
    <row r="70" spans="1:18" ht="60" customHeight="1">
      <c r="A70" s="18">
        <v>24</v>
      </c>
      <c r="B70" s="19" t="s">
        <v>64</v>
      </c>
      <c r="C70" s="18"/>
      <c r="D70" s="20"/>
      <c r="E70" s="21" t="s">
        <v>21</v>
      </c>
      <c r="F70" s="21"/>
      <c r="G70" s="22"/>
      <c r="H70" s="89"/>
      <c r="I70" s="23">
        <v>352.7</v>
      </c>
      <c r="J70" s="23">
        <f>SUM(J71:J72)</f>
        <v>463.98500000000001</v>
      </c>
      <c r="K70" s="23">
        <f>SUM(K71:K72)</f>
        <v>446.40000000000003</v>
      </c>
      <c r="L70" s="23">
        <f t="shared" si="4"/>
        <v>96.210006789012581</v>
      </c>
      <c r="M70" s="80"/>
      <c r="N70" s="80"/>
      <c r="R70" s="9"/>
    </row>
    <row r="71" spans="1:18" ht="13.5" customHeight="1">
      <c r="A71" s="18"/>
      <c r="B71" s="19"/>
      <c r="C71" s="70">
        <v>901</v>
      </c>
      <c r="D71" s="28">
        <v>113</v>
      </c>
      <c r="E71" s="25" t="s">
        <v>102</v>
      </c>
      <c r="F71" s="25"/>
      <c r="G71" s="22"/>
      <c r="H71" s="89"/>
      <c r="I71" s="29">
        <v>0</v>
      </c>
      <c r="J71" s="29">
        <f>384.9+1.285</f>
        <v>386.185</v>
      </c>
      <c r="K71" s="29">
        <v>368.6</v>
      </c>
      <c r="L71" s="29">
        <f t="shared" si="4"/>
        <v>95.446482903271757</v>
      </c>
      <c r="M71" s="80"/>
      <c r="N71" s="80"/>
      <c r="R71" s="87"/>
    </row>
    <row r="72" spans="1:18" ht="13.5" customHeight="1">
      <c r="A72" s="18"/>
      <c r="B72" s="19"/>
      <c r="C72" s="70">
        <v>901</v>
      </c>
      <c r="D72" s="28">
        <v>113</v>
      </c>
      <c r="E72" s="25" t="s">
        <v>103</v>
      </c>
      <c r="F72" s="25"/>
      <c r="G72" s="22"/>
      <c r="H72" s="89"/>
      <c r="I72" s="29">
        <v>0</v>
      </c>
      <c r="J72" s="29">
        <v>77.8</v>
      </c>
      <c r="K72" s="29">
        <v>77.8</v>
      </c>
      <c r="L72" s="29">
        <f t="shared" si="4"/>
        <v>100</v>
      </c>
      <c r="M72" s="80"/>
      <c r="N72" s="80"/>
      <c r="R72" s="87"/>
    </row>
    <row r="73" spans="1:18" ht="42" customHeight="1">
      <c r="A73" s="24">
        <v>25</v>
      </c>
      <c r="B73" s="31" t="s">
        <v>66</v>
      </c>
      <c r="C73" s="65"/>
      <c r="D73" s="66"/>
      <c r="E73" s="67" t="s">
        <v>22</v>
      </c>
      <c r="F73" s="67"/>
      <c r="G73" s="26"/>
      <c r="H73" s="26"/>
      <c r="I73" s="57">
        <f>SUM(I74:I75)</f>
        <v>2542</v>
      </c>
      <c r="J73" s="57">
        <f>SUM(J74:J75)</f>
        <v>2413.5</v>
      </c>
      <c r="K73" s="57">
        <f>SUM(K74:K75)</f>
        <v>2413.5</v>
      </c>
      <c r="L73" s="57">
        <f t="shared" si="4"/>
        <v>100</v>
      </c>
      <c r="M73" s="80"/>
      <c r="N73" s="80"/>
    </row>
    <row r="74" spans="1:18" ht="15" customHeight="1">
      <c r="A74" s="24"/>
      <c r="B74" s="39"/>
      <c r="C74" s="68">
        <v>919</v>
      </c>
      <c r="D74" s="40">
        <v>106</v>
      </c>
      <c r="E74" s="41" t="s">
        <v>65</v>
      </c>
      <c r="F74" s="41"/>
      <c r="G74" s="26"/>
      <c r="H74" s="26"/>
      <c r="I74" s="42">
        <v>2431.4</v>
      </c>
      <c r="J74" s="42">
        <v>2380.6999999999998</v>
      </c>
      <c r="K74" s="42">
        <v>2380.6999999999998</v>
      </c>
      <c r="L74" s="42">
        <f t="shared" si="4"/>
        <v>100</v>
      </c>
      <c r="M74" s="80"/>
      <c r="N74" s="80"/>
    </row>
    <row r="75" spans="1:18" ht="13.5" customHeight="1">
      <c r="A75" s="24"/>
      <c r="B75" s="39"/>
      <c r="C75" s="68">
        <v>919</v>
      </c>
      <c r="D75" s="40">
        <v>113</v>
      </c>
      <c r="E75" s="41" t="s">
        <v>65</v>
      </c>
      <c r="F75" s="41"/>
      <c r="G75" s="26"/>
      <c r="H75" s="26"/>
      <c r="I75" s="42">
        <v>110.6</v>
      </c>
      <c r="J75" s="42">
        <v>32.799999999999997</v>
      </c>
      <c r="K75" s="42">
        <v>32.799999999999997</v>
      </c>
      <c r="L75" s="42">
        <f t="shared" si="4"/>
        <v>100</v>
      </c>
      <c r="M75" s="80"/>
      <c r="N75" s="80"/>
    </row>
    <row r="76" spans="1:18" ht="66.75" customHeight="1">
      <c r="A76" s="18">
        <v>26</v>
      </c>
      <c r="B76" s="15" t="s">
        <v>30</v>
      </c>
      <c r="C76" s="69"/>
      <c r="D76" s="48"/>
      <c r="E76" s="45" t="s">
        <v>42</v>
      </c>
      <c r="F76" s="54"/>
      <c r="G76" s="55"/>
      <c r="H76" s="56"/>
      <c r="I76" s="23">
        <v>1213.0999999999999</v>
      </c>
      <c r="J76" s="23">
        <f>SUM(J77:J78)</f>
        <v>4043.1</v>
      </c>
      <c r="K76" s="23">
        <f>SUM(K77:K78)</f>
        <v>296.39999999999998</v>
      </c>
      <c r="L76" s="23">
        <f t="shared" si="4"/>
        <v>7.3310083846553384</v>
      </c>
      <c r="M76" s="80"/>
      <c r="N76" s="80"/>
    </row>
    <row r="77" spans="1:18" ht="12" customHeight="1">
      <c r="A77" s="18"/>
      <c r="B77" s="15"/>
      <c r="C77" s="70">
        <v>901</v>
      </c>
      <c r="D77" s="52">
        <v>412</v>
      </c>
      <c r="E77" s="53" t="s">
        <v>86</v>
      </c>
      <c r="F77" s="71"/>
      <c r="G77" s="72"/>
      <c r="H77" s="73"/>
      <c r="I77" s="29">
        <v>0</v>
      </c>
      <c r="J77" s="29">
        <v>1213.0999999999999</v>
      </c>
      <c r="K77" s="29">
        <v>88.9</v>
      </c>
      <c r="L77" s="29">
        <f t="shared" si="4"/>
        <v>7.3283323716099265</v>
      </c>
      <c r="M77" s="80"/>
      <c r="N77" s="80"/>
    </row>
    <row r="78" spans="1:18" ht="13.5" customHeight="1">
      <c r="A78" s="18"/>
      <c r="B78" s="15"/>
      <c r="C78" s="70">
        <v>901</v>
      </c>
      <c r="D78" s="52">
        <v>412</v>
      </c>
      <c r="E78" s="53" t="s">
        <v>87</v>
      </c>
      <c r="F78" s="71"/>
      <c r="G78" s="72"/>
      <c r="H78" s="73"/>
      <c r="I78" s="29">
        <v>0</v>
      </c>
      <c r="J78" s="29">
        <v>2830</v>
      </c>
      <c r="K78" s="29">
        <v>207.5</v>
      </c>
      <c r="L78" s="29">
        <f t="shared" si="4"/>
        <v>7.3321554770318018</v>
      </c>
      <c r="M78" s="80"/>
      <c r="N78" s="80"/>
    </row>
    <row r="79" spans="1:18" ht="45.75" customHeight="1">
      <c r="A79" s="18">
        <v>27</v>
      </c>
      <c r="B79" s="15" t="s">
        <v>29</v>
      </c>
      <c r="C79" s="69">
        <v>901</v>
      </c>
      <c r="D79" s="20">
        <v>314</v>
      </c>
      <c r="E79" s="21" t="s">
        <v>72</v>
      </c>
      <c r="F79" s="54"/>
      <c r="G79" s="55"/>
      <c r="H79" s="56"/>
      <c r="I79" s="23">
        <v>109.5</v>
      </c>
      <c r="J79" s="23">
        <v>109.5</v>
      </c>
      <c r="K79" s="23">
        <v>65.5</v>
      </c>
      <c r="L79" s="23">
        <f t="shared" si="4"/>
        <v>59.817351598173516</v>
      </c>
      <c r="M79" s="80"/>
      <c r="N79" s="80"/>
    </row>
    <row r="80" spans="1:18" ht="66.75" customHeight="1">
      <c r="A80" s="18">
        <v>28</v>
      </c>
      <c r="B80" s="74" t="s">
        <v>31</v>
      </c>
      <c r="C80" s="69">
        <v>901</v>
      </c>
      <c r="D80" s="20">
        <v>501</v>
      </c>
      <c r="E80" s="21" t="s">
        <v>32</v>
      </c>
      <c r="F80" s="54"/>
      <c r="G80" s="55"/>
      <c r="H80" s="56"/>
      <c r="I80" s="23">
        <v>73</v>
      </c>
      <c r="J80" s="23">
        <v>73</v>
      </c>
      <c r="K80" s="23">
        <v>0</v>
      </c>
      <c r="L80" s="23">
        <v>0</v>
      </c>
      <c r="M80" s="80"/>
      <c r="N80" s="80"/>
    </row>
    <row r="81" spans="1:15" ht="45.75" customHeight="1">
      <c r="A81" s="18">
        <v>29</v>
      </c>
      <c r="B81" s="15" t="s">
        <v>33</v>
      </c>
      <c r="C81" s="69"/>
      <c r="D81" s="20"/>
      <c r="E81" s="21" t="s">
        <v>34</v>
      </c>
      <c r="F81" s="54"/>
      <c r="G81" s="55"/>
      <c r="H81" s="56"/>
      <c r="I81" s="23">
        <v>637.9</v>
      </c>
      <c r="J81" s="23">
        <f>SUM(J82:J83)</f>
        <v>1430.9</v>
      </c>
      <c r="K81" s="23">
        <f>SUM(K82:K83)</f>
        <v>1345.1</v>
      </c>
      <c r="L81" s="23">
        <f>SUM(L82:L83)</f>
        <v>94.003773848626722</v>
      </c>
      <c r="M81" s="80"/>
      <c r="N81" s="80"/>
    </row>
    <row r="82" spans="1:15" ht="12" customHeight="1">
      <c r="A82" s="18"/>
      <c r="B82" s="75"/>
      <c r="C82" s="70">
        <v>901</v>
      </c>
      <c r="D82" s="28">
        <v>1003</v>
      </c>
      <c r="E82" s="25" t="s">
        <v>92</v>
      </c>
      <c r="F82" s="71"/>
      <c r="G82" s="72"/>
      <c r="H82" s="73"/>
      <c r="I82" s="29">
        <v>0</v>
      </c>
      <c r="J82" s="29">
        <v>0</v>
      </c>
      <c r="K82" s="29">
        <v>0</v>
      </c>
      <c r="L82" s="29">
        <v>0</v>
      </c>
      <c r="M82" s="80"/>
      <c r="N82" s="80"/>
    </row>
    <row r="83" spans="1:15" ht="12" customHeight="1">
      <c r="A83" s="18"/>
      <c r="B83" s="15"/>
      <c r="C83" s="70">
        <v>901</v>
      </c>
      <c r="D83" s="28">
        <v>1003</v>
      </c>
      <c r="E83" s="25" t="s">
        <v>93</v>
      </c>
      <c r="F83" s="71"/>
      <c r="G83" s="72"/>
      <c r="H83" s="73"/>
      <c r="I83" s="29">
        <v>0</v>
      </c>
      <c r="J83" s="29">
        <v>1430.9</v>
      </c>
      <c r="K83" s="29">
        <v>1345.1</v>
      </c>
      <c r="L83" s="29">
        <f>K83/J83*100</f>
        <v>94.003773848626722</v>
      </c>
      <c r="M83" s="80"/>
      <c r="N83" s="80"/>
    </row>
    <row r="84" spans="1:15" ht="42" customHeight="1">
      <c r="A84" s="18">
        <v>30</v>
      </c>
      <c r="B84" s="74" t="s">
        <v>37</v>
      </c>
      <c r="C84" s="69">
        <v>901</v>
      </c>
      <c r="D84" s="20">
        <v>1003</v>
      </c>
      <c r="E84" s="21" t="s">
        <v>38</v>
      </c>
      <c r="F84" s="54"/>
      <c r="G84" s="55"/>
      <c r="H84" s="56"/>
      <c r="I84" s="23">
        <v>15</v>
      </c>
      <c r="J84" s="23">
        <v>15</v>
      </c>
      <c r="K84" s="23">
        <v>0</v>
      </c>
      <c r="L84" s="23">
        <v>0</v>
      </c>
      <c r="M84" s="80"/>
      <c r="N84" s="80"/>
    </row>
    <row r="85" spans="1:15" ht="42" customHeight="1">
      <c r="A85" s="18">
        <v>31</v>
      </c>
      <c r="B85" s="76" t="s">
        <v>45</v>
      </c>
      <c r="C85" s="69">
        <v>901</v>
      </c>
      <c r="D85" s="20">
        <v>412</v>
      </c>
      <c r="E85" s="21" t="s">
        <v>71</v>
      </c>
      <c r="F85" s="54"/>
      <c r="G85" s="55"/>
      <c r="H85" s="56"/>
      <c r="I85" s="23">
        <v>23</v>
      </c>
      <c r="J85" s="23">
        <v>23</v>
      </c>
      <c r="K85" s="23">
        <v>22.9</v>
      </c>
      <c r="L85" s="23">
        <f t="shared" ref="L85:L90" si="5">K85/J85*100</f>
        <v>99.565217391304344</v>
      </c>
      <c r="M85" s="80"/>
      <c r="N85" s="80"/>
    </row>
    <row r="86" spans="1:15" ht="54" customHeight="1">
      <c r="A86" s="18">
        <v>32</v>
      </c>
      <c r="B86" s="77" t="s">
        <v>67</v>
      </c>
      <c r="C86" s="69">
        <v>901</v>
      </c>
      <c r="D86" s="20">
        <v>314</v>
      </c>
      <c r="E86" s="21" t="s">
        <v>68</v>
      </c>
      <c r="F86" s="54"/>
      <c r="G86" s="55"/>
      <c r="H86" s="56"/>
      <c r="I86" s="23">
        <v>165</v>
      </c>
      <c r="J86" s="23">
        <v>149.30000000000001</v>
      </c>
      <c r="K86" s="23">
        <v>144.34</v>
      </c>
      <c r="L86" s="23">
        <f t="shared" si="5"/>
        <v>96.677829872739437</v>
      </c>
      <c r="M86" s="80"/>
      <c r="N86" s="80"/>
    </row>
    <row r="87" spans="1:15" ht="54" customHeight="1">
      <c r="A87" s="18">
        <v>33</v>
      </c>
      <c r="B87" s="15" t="s">
        <v>69</v>
      </c>
      <c r="C87" s="69"/>
      <c r="D87" s="20"/>
      <c r="E87" s="21" t="s">
        <v>70</v>
      </c>
      <c r="F87" s="54"/>
      <c r="G87" s="55"/>
      <c r="H87" s="56"/>
      <c r="I87" s="23">
        <v>15164.95</v>
      </c>
      <c r="J87" s="23">
        <f>SUM(J88:J89)</f>
        <v>9248.8159999999989</v>
      </c>
      <c r="K87" s="23">
        <f>SUM(K88:K89)</f>
        <v>9081.6</v>
      </c>
      <c r="L87" s="23">
        <f t="shared" si="5"/>
        <v>98.192028039048466</v>
      </c>
      <c r="M87" s="80"/>
      <c r="N87" s="80"/>
    </row>
    <row r="88" spans="1:15" ht="12.75" customHeight="1">
      <c r="A88" s="18"/>
      <c r="B88" s="15"/>
      <c r="C88" s="70">
        <v>901</v>
      </c>
      <c r="D88" s="28">
        <v>502</v>
      </c>
      <c r="E88" s="25" t="s">
        <v>104</v>
      </c>
      <c r="F88" s="71"/>
      <c r="G88" s="72"/>
      <c r="H88" s="73"/>
      <c r="I88" s="29">
        <v>0</v>
      </c>
      <c r="J88" s="29">
        <v>8248.7999999999993</v>
      </c>
      <c r="K88" s="29">
        <v>8081.6</v>
      </c>
      <c r="L88" s="29">
        <f t="shared" si="5"/>
        <v>97.973038502570091</v>
      </c>
      <c r="M88" s="80"/>
      <c r="N88" s="80"/>
    </row>
    <row r="89" spans="1:15" ht="12.75" customHeight="1">
      <c r="A89" s="18"/>
      <c r="B89" s="15"/>
      <c r="C89" s="70">
        <v>901</v>
      </c>
      <c r="D89" s="28">
        <v>502</v>
      </c>
      <c r="E89" s="25" t="s">
        <v>105</v>
      </c>
      <c r="F89" s="71"/>
      <c r="G89" s="72"/>
      <c r="H89" s="73"/>
      <c r="I89" s="29">
        <v>0</v>
      </c>
      <c r="J89" s="29">
        <f>2206.2-1206.184</f>
        <v>1000.0159999999998</v>
      </c>
      <c r="K89" s="29">
        <v>1000</v>
      </c>
      <c r="L89" s="29">
        <f t="shared" si="5"/>
        <v>99.998400025599608</v>
      </c>
      <c r="M89" s="80"/>
      <c r="N89" s="80"/>
    </row>
    <row r="90" spans="1:15">
      <c r="A90" s="18"/>
      <c r="B90" s="15" t="s">
        <v>6</v>
      </c>
      <c r="C90" s="33"/>
      <c r="D90" s="33"/>
      <c r="E90" s="33"/>
      <c r="F90" s="33"/>
      <c r="G90" s="78"/>
      <c r="H90" s="33"/>
      <c r="I90" s="79">
        <f>SUM(I8+I9+I16+I17+I20+I25+I26+I27+I28+I31+I32+I33+I36+I42+I43+I44+I45+I54+I55+I59+I64+I65+I69+I70+I73+I76+I79+I80+I81+I84+I85+I86+I87)</f>
        <v>349974.20499999996</v>
      </c>
      <c r="J90" s="79">
        <f>SUM(J8+J9+J16+J17+J20+J25+J26+J27+J28+J31+J32+J33+J36+J42+J43+J44+J45+J54+J55+J59+J64+J65+J69+J70+J73+J76+J79+J80+J81+J84+J85+J86+J87)</f>
        <v>356818.77599999995</v>
      </c>
      <c r="K90" s="79">
        <f>SUM(K8+K9+K16+K17+K20+K25+K26+K27+K28+K31+K32+K33+K36+K42+K43+K44+K45+K54+K55+K59+K64+K65+K69+K70+K73+K76+K79+K80+K81+K84+K85+K86+K87)</f>
        <v>334826.02400000003</v>
      </c>
      <c r="L90" s="79">
        <f t="shared" si="5"/>
        <v>93.836436454790174</v>
      </c>
      <c r="M90" s="13"/>
      <c r="N90" s="80"/>
      <c r="O90" s="3"/>
    </row>
    <row r="91" spans="1:15">
      <c r="A91" s="80"/>
      <c r="B91" s="11"/>
      <c r="C91" s="89"/>
      <c r="D91" s="89"/>
      <c r="E91" s="89"/>
      <c r="F91" s="89"/>
      <c r="G91" s="81"/>
      <c r="H91" s="80"/>
      <c r="I91" s="80"/>
      <c r="J91" s="80"/>
      <c r="K91" s="80"/>
      <c r="L91" s="12"/>
      <c r="M91" s="80"/>
      <c r="N91" s="80"/>
    </row>
    <row r="92" spans="1:15">
      <c r="A92" s="80"/>
      <c r="B92" s="11"/>
      <c r="C92" s="89"/>
      <c r="D92" s="95"/>
      <c r="E92" s="96"/>
      <c r="F92" s="96"/>
      <c r="G92" s="96"/>
      <c r="H92" s="96"/>
      <c r="I92" s="96"/>
      <c r="J92" s="96"/>
      <c r="K92" s="96"/>
      <c r="L92" s="96"/>
      <c r="M92" s="80"/>
      <c r="N92" s="80"/>
    </row>
    <row r="93" spans="1:15" ht="15">
      <c r="A93" s="93" t="s">
        <v>114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80"/>
      <c r="N93" s="80"/>
    </row>
    <row r="94" spans="1:15" ht="14.25">
      <c r="A94" s="82"/>
      <c r="B94" s="83"/>
      <c r="C94" s="84"/>
      <c r="D94" s="84"/>
      <c r="E94" s="84"/>
      <c r="F94" s="84"/>
      <c r="G94" s="85"/>
      <c r="H94" s="82"/>
      <c r="I94" s="82"/>
      <c r="J94" s="82"/>
      <c r="K94" s="82"/>
      <c r="L94" s="86"/>
      <c r="N94" s="7"/>
    </row>
  </sheetData>
  <autoFilter ref="A7:L90">
    <filterColumn colId="8"/>
    <filterColumn colId="9"/>
    <filterColumn colId="10"/>
  </autoFilter>
  <mergeCells count="8">
    <mergeCell ref="A93:L93"/>
    <mergeCell ref="D92:L92"/>
    <mergeCell ref="C1:L1"/>
    <mergeCell ref="C2:L2"/>
    <mergeCell ref="C3:L3"/>
    <mergeCell ref="C4:L4"/>
    <mergeCell ref="B5:H5"/>
    <mergeCell ref="B6:N6"/>
  </mergeCells>
  <pageMargins left="0.9055118110236221" right="0.19685039370078741" top="0.19685039370078741" bottom="0.19685039370078741" header="0.11811023622047245" footer="0.51181102362204722"/>
  <pageSetup paperSize="9" scale="70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2020-06-15T08:51:02Z</cp:lastPrinted>
  <dcterms:created xsi:type="dcterms:W3CDTF">1996-10-08T23:32:33Z</dcterms:created>
  <dcterms:modified xsi:type="dcterms:W3CDTF">2020-06-15T08:51:26Z</dcterms:modified>
</cp:coreProperties>
</file>