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'Прил.4'!$A$8:$N$366</definedName>
    <definedName name="_xlnm.Print_Area" localSheetId="0">'Прил.4'!$A:$L</definedName>
  </definedNames>
  <calcPr fullCalcOnLoad="1"/>
</workbook>
</file>

<file path=xl/sharedStrings.xml><?xml version="1.0" encoding="utf-8"?>
<sst xmlns="http://schemas.openxmlformats.org/spreadsheetml/2006/main" count="780" uniqueCount="307">
  <si>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</si>
  <si>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</si>
  <si>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</si>
  <si>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</si>
  <si>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</si>
  <si>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</si>
  <si>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</si>
  <si>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</si>
  <si>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Территориальные органы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</si>
  <si>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</si>
  <si>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</si>
  <si>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</si>
  <si>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</si>
  <si>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</si>
  <si>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</si>
  <si>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</si>
  <si>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</si>
  <si>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</si>
  <si>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Обеспечение деятельности подведомственных учреждений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</si>
  <si>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</si>
  <si>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</si>
  <si>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</si>
  <si>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</si>
  <si>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Другие вопросы в области национальной экономике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</si>
  <si>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</si>
  <si>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</si>
  <si>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</si>
  <si>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РФ и муниципального жилищного фонда</t>
  </si>
  <si>
    <t>Коммунальное хозяйство</t>
  </si>
  <si>
    <t>Поддержка коммунального  хозяйства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</si>
  <si>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</si>
  <si>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</si>
  <si>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</si>
  <si>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</si>
  <si>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</si>
  <si>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Охрана окружающей среды</t>
  </si>
  <si>
    <t>Охрана объектов растительного и животного мира и среда их обитания</t>
  </si>
  <si>
    <t>Состояние окружающей среды и природопользования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</si>
  <si>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</si>
  <si>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</si>
  <si>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</si>
  <si>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</si>
  <si>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</si>
  <si>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</si>
  <si>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</si>
  <si>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</si>
  <si>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 xml:space="preserve">Другие вопросы в области образования 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</si>
  <si>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 </t>
  </si>
  <si>
    <t xml:space="preserve">Культура </t>
  </si>
  <si>
    <t>Музеи и постоянные выставки</t>
  </si>
  <si>
    <t>Библиотеки</t>
  </si>
  <si>
    <t>Социальная политика</t>
  </si>
  <si>
    <t>Доплаты  к пенсии  муниципальных служащих</t>
  </si>
  <si>
    <t>Другие общегосударственные вопросы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</si>
  <si>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</si>
  <si>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</si>
  <si>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</si>
  <si>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</si>
  <si>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</si>
  <si>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0020000</t>
  </si>
  <si>
    <t>0020400</t>
  </si>
  <si>
    <t>0022500</t>
  </si>
  <si>
    <t>0020300</t>
  </si>
  <si>
    <t>0021500</t>
  </si>
  <si>
    <t>0650000</t>
  </si>
  <si>
    <t>0650300</t>
  </si>
  <si>
    <t>0700000</t>
  </si>
  <si>
    <t>0700500</t>
  </si>
  <si>
    <t>0010000</t>
  </si>
  <si>
    <t>0013600</t>
  </si>
  <si>
    <t>4100100</t>
  </si>
  <si>
    <t>Пенсионное обеспечение</t>
  </si>
  <si>
    <t>Доплаты  к пенсиям, дополнительное пенсионное обеспечение</t>
  </si>
  <si>
    <t>4910000</t>
  </si>
  <si>
    <t>4910100</t>
  </si>
  <si>
    <t>5050000</t>
  </si>
  <si>
    <t>7950000</t>
  </si>
  <si>
    <t>4529900</t>
  </si>
  <si>
    <t xml:space="preserve">Центральный аппарат </t>
  </si>
  <si>
    <t>Глава муниципального образования</t>
  </si>
  <si>
    <t>Предупреждение и ликвидация последствий чрезвычайных ситуаций и стихийных бедствий, природного и техногенного характера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</si>
  <si>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</si>
  <si>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</si>
  <si>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</si>
  <si>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</si>
  <si>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</si>
  <si>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0020800</t>
  </si>
  <si>
    <t>7950080</t>
  </si>
  <si>
    <t>Долгосрочные целевые программы муниципальных образований</t>
  </si>
  <si>
    <t>к Решению Думы</t>
  </si>
  <si>
    <t>5054600</t>
  </si>
  <si>
    <t>Оплата жилищно-коммунальных услуг отдельным категориям граждан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</si>
  <si>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</si>
  <si>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0930000</t>
  </si>
  <si>
    <t>0939900</t>
  </si>
  <si>
    <t>Осуществление мероприятий по организации питания в муниципальных общеобразовательных учреждениях за счет средств областного бюджета</t>
  </si>
  <si>
    <t>Мероприятия по проведению оздоровительной кампании детей</t>
  </si>
  <si>
    <t>Связь и информатика</t>
  </si>
  <si>
    <t>Обслуживание государственного внутреннего и муниципального долга</t>
  </si>
  <si>
    <t xml:space="preserve">Мероприятия в сфере культуры, искусства и кинематографии </t>
  </si>
  <si>
    <t>4500000</t>
  </si>
  <si>
    <t>4500700</t>
  </si>
  <si>
    <t xml:space="preserve">Мероприятия в сфере культуры и искусства </t>
  </si>
  <si>
    <t xml:space="preserve">Руководство и управление в сфере установленных функций </t>
  </si>
  <si>
    <t>3500300</t>
  </si>
  <si>
    <t>Мероприятия в области жилищного хозяйства</t>
  </si>
  <si>
    <t xml:space="preserve">Культура, кинематография </t>
  </si>
  <si>
    <t xml:space="preserve">Дворцы и дома культуры и другие учреждения культуры </t>
  </si>
  <si>
    <t>Массовый спорт</t>
  </si>
  <si>
    <t>4320212</t>
  </si>
  <si>
    <t>Проведение мероприятий по организации отдыха детей в каникулярное время</t>
  </si>
  <si>
    <t>6000100</t>
  </si>
  <si>
    <t>Другие вопросы в области социальной политики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</si>
  <si>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</si>
  <si>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по созданию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</si>
  <si>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</si>
  <si>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Бюджетные инвестиции в объекты муниципальной собственности муниципальным учреждениям</t>
  </si>
  <si>
    <t>710</t>
  </si>
  <si>
    <t>Обслуживание муниципального долга муниципального образования</t>
  </si>
  <si>
    <t>110</t>
  </si>
  <si>
    <t>200</t>
  </si>
  <si>
    <t>Закупка товаров, работ и услуг для муниципальных нужд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</si>
  <si>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</si>
  <si>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</si>
  <si>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</si>
  <si>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</si>
  <si>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</si>
  <si>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4429900</t>
  </si>
  <si>
    <t>7950010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</si>
  <si>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</si>
  <si>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</si>
  <si>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</si>
  <si>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</si>
  <si>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244</t>
  </si>
  <si>
    <t xml:space="preserve">Прочая закупка товаров, работ и услуг для муниципальных нужд </t>
  </si>
  <si>
    <t>243</t>
  </si>
  <si>
    <t>Закупка товаров, работ, услуг в целях капитального ремонта муниципального имущества имущества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</si>
  <si>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</si>
  <si>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</si>
  <si>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7950020</t>
  </si>
  <si>
    <t>Дорожное хозяйство (дорожные фонды)</t>
  </si>
  <si>
    <t>7950030</t>
  </si>
  <si>
    <t>242</t>
  </si>
  <si>
    <t>Закупка товаров, работ, услуг в сфере информационно-коммуникационных технологий</t>
  </si>
  <si>
    <t>7950040</t>
  </si>
  <si>
    <t>410</t>
  </si>
  <si>
    <t>4209900</t>
  </si>
  <si>
    <t>4239900</t>
  </si>
  <si>
    <t>5240200</t>
  </si>
  <si>
    <t>5250100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</si>
  <si>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 за счет средств областного бюджета</t>
  </si>
  <si>
    <t>5250300</t>
  </si>
  <si>
    <t>Осуществление государственного полномочия свердловской области по предоставление гражданам субсидий на оплату жилого помещения и коммунальных услуг</t>
  </si>
  <si>
    <t>5250500</t>
  </si>
  <si>
    <t>5250600</t>
  </si>
  <si>
    <t>5250700</t>
  </si>
  <si>
    <t>Ведомство</t>
  </si>
  <si>
    <t>Сумма                    тыс. руб.</t>
  </si>
  <si>
    <t xml:space="preserve"> "Развитие информационного общества на территории Махнёвского муниципального образования на 2011-2015 годы"</t>
  </si>
  <si>
    <t>3150000</t>
  </si>
  <si>
    <t>3150200</t>
  </si>
  <si>
    <t xml:space="preserve">Поддержка дорожного хозяйства </t>
  </si>
  <si>
    <t>3150203</t>
  </si>
  <si>
    <t>Содержание автомобильных дорог общего пользования</t>
  </si>
  <si>
    <t>"Развитие туризма в  Махнёвском муниципальном образовании" на 2011-2016 годы</t>
  </si>
  <si>
    <t>3510500</t>
  </si>
  <si>
    <t>"Обеспечение условий развития общеобразовательных учреждений в Махнёвском муниципальном образовании на 2011-2015 годы в соответствии с направлениями образовательной инициативы "Наша новая школа"</t>
  </si>
  <si>
    <t>4320200</t>
  </si>
  <si>
    <t>Оздоровление детей</t>
  </si>
  <si>
    <t>4409900</t>
  </si>
  <si>
    <t>4510000</t>
  </si>
  <si>
    <t>4510050</t>
  </si>
  <si>
    <t>Средства массовой информации</t>
  </si>
  <si>
    <t>Периодическая печать и издательства</t>
  </si>
  <si>
    <t>Мероприятия в сфере средств массовой информации</t>
  </si>
  <si>
    <t>Дума Махнёвского муниципального образования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</si>
  <si>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</si>
  <si>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</si>
  <si>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</si>
  <si>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>Приложение № 4</t>
  </si>
  <si>
    <t>Глава муниципального образования                                                                     И.М. Авдеев</t>
  </si>
  <si>
    <t xml:space="preserve">Махнёвского муниципального образования </t>
  </si>
  <si>
    <t>5250110</t>
  </si>
  <si>
    <t>5250120</t>
  </si>
  <si>
    <t>Функционирование высшего должностного лица субъекта Российской Федерации и муниципального образования</t>
  </si>
  <si>
    <t>Финансовый отдел Администрации Махнёвского муниципального образования</t>
  </si>
  <si>
    <t>4419900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</si>
  <si>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</si>
  <si>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</si>
  <si>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</si>
  <si>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7950120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</si>
  <si>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</si>
  <si>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0920300</t>
  </si>
  <si>
    <t>2180500</t>
  </si>
  <si>
    <t>5250130</t>
  </si>
  <si>
    <t>7950130</t>
  </si>
  <si>
    <t>4829900</t>
  </si>
  <si>
    <t xml:space="preserve">Выполнение других обязательств государства </t>
  </si>
  <si>
    <t xml:space="preserve">Расходы на содержание и обеспечение деятельности единой дежурно-диспетчерской службы </t>
  </si>
  <si>
    <t>"Подготовка документов территориального планирования, градостроительного зонирования и документации по планировке и межеванию территорий Махнёвского муниципального образования" на 2011-2014 годы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</si>
  <si>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</si>
  <si>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 за счет средств областного бюджета   </t>
  </si>
  <si>
    <t xml:space="preserve"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направленных на модернизацию системы общего образования за счет средств областного бюджета </t>
  </si>
  <si>
    <t>«Махнёвская молодежь» на 2011-2013 годы</t>
  </si>
  <si>
    <t>«Развитие муниципальной службы в Махнёвском муниципальном образовании  на 2010-2013 годы»</t>
  </si>
  <si>
    <t>7950160</t>
  </si>
  <si>
    <t>0900100</t>
  </si>
  <si>
    <t xml:space="preserve"> "Реализация мероприятий Программы управления муниципальной собственностью и приватизации муниципального имущества Махнёвского муниципального образования"</t>
  </si>
  <si>
    <t>Формирование и содержание архивных фондов муниципального образования</t>
  </si>
  <si>
    <t>Бюджетные инвестиции в объекты муниципальной собственности муниципальным учреждением</t>
  </si>
  <si>
    <t>Другие вопросы в области национальной безопасности и правоохранительной деятельности</t>
  </si>
  <si>
    <t>"Профилактика экстремизма и гармонизации межнациональных отношений на территории Махнёвского муниципального образования на 2012-2013годы"</t>
  </si>
  <si>
    <t>Осуществление отдельных полномочий в области водных отношений</t>
  </si>
  <si>
    <t>Автомобильный транспорт</t>
  </si>
  <si>
    <t>Отдельные мероприятия в области автомобильного транспорта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</si>
  <si>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2012-2015годы</t>
  </si>
  <si>
    <t xml:space="preserve"> "Развитие субъектов малого и среднего предпринимательства в Махнёвском муниципальном образовании " на 2012-2015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</si>
  <si>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</si>
  <si>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"Комплексное благоустройство дворовых территорий в Махнёвском муниципальном образовании в 2013-2015 годы"</t>
  </si>
  <si>
    <t>7950170</t>
  </si>
  <si>
    <t>7950180</t>
  </si>
  <si>
    <t>2800400</t>
  </si>
  <si>
    <t>3030000</t>
  </si>
  <si>
    <t>3030200</t>
  </si>
  <si>
    <t>7950190</t>
  </si>
  <si>
    <t>7950200</t>
  </si>
  <si>
    <t>7950210</t>
  </si>
  <si>
    <t xml:space="preserve">«Дополнительные меры социальной поддержки населения Махнёвского муниципального образования  на 2013 год» </t>
  </si>
  <si>
    <t>0029900</t>
  </si>
  <si>
    <t>Другие вопросы в области жилищно-коммунального хозяйства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</si>
  <si>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образования, в 2013 году  </t>
  </si>
  <si>
    <t>7000101</t>
  </si>
  <si>
    <t>Учреждения по обеспечению хозяйственного обслуживания</t>
  </si>
  <si>
    <t>4390100</t>
  </si>
  <si>
    <t>Водное хозяйство</t>
  </si>
  <si>
    <t>Центры спортивной подготовки (сборные команды)</t>
  </si>
  <si>
    <t>"Строительство здания органа местного самоупраления"</t>
  </si>
  <si>
    <t>Субсидии на поддержку общественных объединений добровольной пожарной охраны</t>
  </si>
  <si>
    <t xml:space="preserve">Дорожное хозяйство </t>
  </si>
  <si>
    <t>Областная целевая программа "Информационное общество Свердловской области на 2011-2015 годы"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</si>
  <si>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</si>
  <si>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</si>
  <si>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 xml:space="preserve">"По формированию земельных участков, на которых расположены многоквартирные дома" </t>
  </si>
  <si>
    <t xml:space="preserve">Субсидии  на государственную поддержку малого и среднего предпринимательства, включая крестьянские (фермерские) хозяйства  </t>
  </si>
  <si>
    <t xml:space="preserve">Субсидии по подпрограмма «Подготовка документов территориального планирования, градостроительного зонирования и документации по планировке территории» </t>
  </si>
  <si>
    <t>"Развитие газификации Махнёвского муниципального образования на 2010 -2020 годы"</t>
  </si>
  <si>
    <t xml:space="preserve">Субсидии местным бюджетам на развитие газификации </t>
  </si>
  <si>
    <t>"Инженерное обустройство земеьных участков под жилищное строительство в Махнёвском муниципальном обрпзовании"</t>
  </si>
  <si>
    <t xml:space="preserve">«Модернизация региональных систем общего образования» </t>
  </si>
  <si>
    <t>Областная целевая программа «Развитие образования в Свердловской области («Наша новая школа»)» на 2011-2015 годы</t>
  </si>
  <si>
    <t xml:space="preserve">Субсидии на осуществление мероприятий по капитальному ремонту и приведению в соответствие с требованием пожарной безопасности и санитарного законодательства зданий и помещений, в которых размещаются муниципальные образовательные учреждения 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</si>
  <si>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</t>
  </si>
  <si>
    <t>Мероприятия в сфере культуры направленные на подготовку и проведения новогоднего общемуниципального праздника</t>
  </si>
  <si>
    <t>Расходы в сфере культуры направленных на общемуниципальные мероприятия</t>
  </si>
  <si>
    <t>Субсидии на капитальный ремонт зданий и помещений, в которых размещаются муниципальные учреждения культуры, приведение в соответствии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</si>
  <si>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7000102</t>
  </si>
  <si>
    <t>8030210</t>
  </si>
  <si>
    <t>8150000</t>
  </si>
  <si>
    <t>7950050</t>
  </si>
  <si>
    <t>8060099</t>
  </si>
  <si>
    <t>8040600</t>
  </si>
  <si>
    <t>8260299</t>
  </si>
  <si>
    <t>7950070</t>
  </si>
  <si>
    <t>4362100</t>
  </si>
  <si>
    <t>8110000</t>
  </si>
  <si>
    <t>8110010</t>
  </si>
  <si>
    <t>4400200</t>
  </si>
  <si>
    <t>4500701</t>
  </si>
  <si>
    <t>4500702</t>
  </si>
  <si>
    <t>8170003</t>
  </si>
  <si>
    <t>422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</si>
  <si>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</si>
  <si>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Областная целевая программа «Развитие туризма в Свердловской области» на 2011-2016 годы</t>
  </si>
  <si>
    <t>Направление «Создание эффективного туристского продукта и развитие объектов туристской инфраструктуры на территории Свердловской области»</t>
  </si>
  <si>
    <t>Капитальный ремонт, реконструкция и благоустройство территории объектов туристской инфраструктуры муниципальной собственности</t>
  </si>
  <si>
    <t>8180000</t>
  </si>
  <si>
    <t>8180100</t>
  </si>
  <si>
    <t>8180101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</si>
  <si>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</si>
  <si>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</si>
  <si>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</si>
  <si>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</si>
  <si>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 xml:space="preserve">" Комплексные меры профилактики алкоголизма, наркомании и ВИЧ - инфекции на территории Махнёвского муниципального образования" </t>
  </si>
  <si>
    <t xml:space="preserve">«Субсидии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образования» </t>
  </si>
  <si>
    <r>
      <t>Cубсидии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  </r>
    <r>
      <rPr>
        <i/>
        <sz val="14"/>
        <rFont val="Times New Roman"/>
        <family val="1"/>
      </rPr>
      <t xml:space="preserve"> </t>
    </r>
  </si>
  <si>
    <t>Ежемесячное денежное вознаграждение за классное руководство</t>
  </si>
  <si>
    <r>
      <t>«Приобретение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ГЛОНАСС, тахографами используемого парка автобусов»</t>
    </r>
    <r>
      <rPr>
        <sz val="12"/>
        <rFont val="Times New Roman"/>
        <family val="1"/>
      </rPr>
      <t xml:space="preserve"> </t>
    </r>
  </si>
  <si>
    <t>«Субсидии на реализацию мер по поэтапному повышению средней заработной платы работников муниципальных учреждений культуры»</t>
  </si>
  <si>
    <t>"Развитие культуры в Махнёвском  муниципальном образовании" на 2012-2015 годы</t>
  </si>
  <si>
    <t>2479900</t>
  </si>
  <si>
    <t>7950220</t>
  </si>
  <si>
    <t>5241000</t>
  </si>
  <si>
    <t>5241100</t>
  </si>
  <si>
    <t>5200900</t>
  </si>
  <si>
    <t>8110020</t>
  </si>
  <si>
    <t>5240600</t>
  </si>
  <si>
    <t>7950090</t>
  </si>
  <si>
    <t>0700400</t>
  </si>
  <si>
    <t>Средства резервного фонда Правительства Свердловской области</t>
  </si>
  <si>
    <t>Развитие жилищно-коммунального хозяйства на территории Махнёвского МО</t>
  </si>
  <si>
    <t>7950230</t>
  </si>
  <si>
    <t xml:space="preserve">Информация об исполнении ведомственной структуры расходов бюджета Махнёвского муниципального образования по главным распорядителям за 2013год </t>
  </si>
  <si>
    <t>Сумма средств, предусмотринная на 2012 год в решение Думы о бюджете, в тыс. руб.</t>
  </si>
  <si>
    <t>Утвержденные бюджетные назначения с учетом уточнения на год, тыс. руб.</t>
  </si>
  <si>
    <t xml:space="preserve">% исполнения к году </t>
  </si>
  <si>
    <t>Исполненно за  2013 год</t>
  </si>
  <si>
    <t>от 02.06.2014 №  461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</si>
</sst>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000000"/>
    <numFmt numFmtId="179" formatCode="#,##0.0"/>
    <numFmt numFmtId="180" formatCode="0.0"/>
    <numFmt numFmtId="181" formatCode="0.0000"/>
    <numFmt numFmtId="182" formatCode="0.000"/>
    <numFmt numFmtId="183" formatCode="0.0%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center" wrapText="1"/>
    </xf>
    <xf numFmtId="179" fontId="1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/>
    </xf>
    <xf numFmtId="179" fontId="0" fillId="33" borderId="10" xfId="0" applyNumberForma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0" borderId="10" xfId="60" applyNumberFormat="1" applyFont="1" applyBorder="1" applyAlignment="1">
      <alignment horizontal="center" vertical="center"/>
    </xf>
    <xf numFmtId="49" fontId="5" fillId="0" borderId="10" xfId="60" applyNumberFormat="1" applyFont="1" applyBorder="1" applyAlignment="1">
      <alignment horizontal="center" vertical="center"/>
    </xf>
    <xf numFmtId="179" fontId="1" fillId="6" borderId="10" xfId="0" applyNumberFormat="1" applyFont="1" applyFill="1" applyBorder="1" applyAlignment="1">
      <alignment/>
    </xf>
    <xf numFmtId="179" fontId="1" fillId="34" borderId="10" xfId="0" applyNumberFormat="1" applyFont="1" applyFill="1" applyBorder="1" applyAlignment="1">
      <alignment/>
    </xf>
    <xf numFmtId="179" fontId="0" fillId="34" borderId="10" xfId="0" applyNumberForma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179" fontId="8" fillId="33" borderId="10" xfId="0" applyNumberFormat="1" applyFont="1" applyFill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79" fontId="8" fillId="34" borderId="11" xfId="0" applyNumberFormat="1" applyFont="1" applyFill="1" applyBorder="1" applyAlignment="1">
      <alignment horizontal="center" vertical="center" wrapText="1"/>
    </xf>
    <xf numFmtId="179" fontId="1" fillId="34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177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center"/>
    </xf>
    <xf numFmtId="0" fontId="1" fillId="0" borderId="10" xfId="0" applyFont="1" applyBorder="1" applyAlignment="1">
      <alignment/>
    </xf>
    <xf numFmtId="177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9" fontId="0" fillId="33" borderId="11" xfId="0" applyNumberFormat="1" applyFill="1" applyBorder="1" applyAlignment="1">
      <alignment/>
    </xf>
    <xf numFmtId="179" fontId="7" fillId="0" borderId="10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79" fontId="1" fillId="34" borderId="12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79" fontId="1" fillId="33" borderId="11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79" fontId="0" fillId="35" borderId="10" xfId="0" applyNumberFormat="1" applyFill="1" applyBorder="1" applyAlignment="1">
      <alignment/>
    </xf>
    <xf numFmtId="179" fontId="0" fillId="33" borderId="11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5" fillId="34" borderId="10" xfId="0" applyFont="1" applyFill="1" applyBorder="1" applyAlignment="1">
      <alignment horizontal="center" wrapText="1"/>
    </xf>
    <xf numFmtId="179" fontId="0" fillId="34" borderId="0" xfId="0" applyNumberFormat="1" applyFill="1" applyAlignment="1">
      <alignment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4"/>
  <sheetViews>
    <sheetView tabSelected="1" zoomScale="130" zoomScaleNormal="130" zoomScalePageLayoutView="0" workbookViewId="0" topLeftCell="A1">
      <selection activeCell="C4" sqref="C4:L4"/>
    </sheetView>
  </sheetViews>
  <sheetFormatPr defaultColWidth="9.140625" defaultRowHeight="12.75"/>
  <cols>
    <col min="1" max="1" width="4.28125" style="0" customWidth="1"/>
    <col min="2" max="2" width="53.421875" style="31" customWidth="1"/>
    <col min="3" max="3" width="4.57421875" style="60" customWidth="1"/>
    <col min="4" max="4" width="5.57421875" style="63" customWidth="1"/>
    <col min="5" max="5" width="9.28125" style="63" customWidth="1"/>
    <col min="6" max="6" width="4.8515625" style="63" customWidth="1"/>
    <col min="7" max="7" width="9.57421875" style="34" hidden="1" customWidth="1"/>
    <col min="8" max="8" width="0" style="0" hidden="1" customWidth="1"/>
    <col min="9" max="9" width="11.8515625" style="30" customWidth="1"/>
    <col min="10" max="10" width="10.421875" style="0" customWidth="1"/>
    <col min="11" max="11" width="10.28125" style="66" customWidth="1"/>
    <col min="12" max="12" width="10.28125" style="0" customWidth="1"/>
  </cols>
  <sheetData>
    <row r="1" spans="1:12" ht="12.75" customHeight="1">
      <c r="A1" s="15"/>
      <c r="B1" s="15"/>
      <c r="C1" s="92" t="s">
        <v>179</v>
      </c>
      <c r="D1" s="92"/>
      <c r="E1" s="92"/>
      <c r="F1" s="92"/>
      <c r="G1" s="92"/>
      <c r="H1" s="92"/>
      <c r="I1" s="92"/>
      <c r="J1" s="92"/>
      <c r="K1" s="92"/>
      <c r="L1" s="92"/>
    </row>
    <row r="2" spans="1:12" ht="12.75" customHeight="1">
      <c r="A2" s="15"/>
      <c r="B2" s="15"/>
      <c r="C2" s="92" t="s">
        <v>89</v>
      </c>
      <c r="D2" s="92"/>
      <c r="E2" s="92"/>
      <c r="F2" s="92"/>
      <c r="G2" s="92"/>
      <c r="H2" s="92"/>
      <c r="I2" s="92"/>
      <c r="J2" s="92"/>
      <c r="K2" s="92"/>
      <c r="L2" s="92"/>
    </row>
    <row r="3" spans="1:12" ht="12.75" customHeight="1">
      <c r="A3" s="15"/>
      <c r="C3" s="92" t="s">
        <v>181</v>
      </c>
      <c r="D3" s="92"/>
      <c r="E3" s="92"/>
      <c r="F3" s="92"/>
      <c r="G3" s="92"/>
      <c r="H3" s="92"/>
      <c r="I3" s="92"/>
      <c r="J3" s="92"/>
      <c r="K3" s="92"/>
      <c r="L3" s="92"/>
    </row>
    <row r="4" spans="1:12" ht="12.75" customHeight="1">
      <c r="A4" s="15"/>
      <c r="B4" s="15"/>
      <c r="C4" s="92" t="s">
        <v>306</v>
      </c>
      <c r="D4" s="92"/>
      <c r="E4" s="92"/>
      <c r="F4" s="92"/>
      <c r="G4" s="92"/>
      <c r="H4" s="92"/>
      <c r="I4" s="92"/>
      <c r="J4" s="92"/>
      <c r="K4" s="92"/>
      <c r="L4" s="92"/>
    </row>
    <row r="5" spans="1:8" ht="12.75">
      <c r="A5" s="15"/>
      <c r="B5" s="92"/>
      <c r="C5" s="92"/>
      <c r="D5" s="92"/>
      <c r="E5" s="92"/>
      <c r="F5" s="92"/>
      <c r="G5" s="92"/>
      <c r="H5" s="92"/>
    </row>
    <row r="6" spans="1:13" ht="33.75" customHeight="1">
      <c r="A6" s="91" t="s">
        <v>301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85"/>
    </row>
    <row r="7" spans="1:12" ht="114.75">
      <c r="A7" s="6" t="s">
        <v>0</v>
      </c>
      <c r="B7" s="5" t="s">
        <v>1</v>
      </c>
      <c r="C7" s="54" t="s">
        <v>156</v>
      </c>
      <c r="D7" s="6" t="s">
        <v>2</v>
      </c>
      <c r="E7" s="6" t="s">
        <v>3</v>
      </c>
      <c r="F7" s="6" t="s">
        <v>4</v>
      </c>
      <c r="G7" s="32" t="s">
        <v>157</v>
      </c>
      <c r="H7" s="33" t="s">
        <v>157</v>
      </c>
      <c r="I7" s="83" t="s">
        <v>302</v>
      </c>
      <c r="J7" s="84" t="s">
        <v>303</v>
      </c>
      <c r="K7" s="84" t="s">
        <v>305</v>
      </c>
      <c r="L7" s="83" t="s">
        <v>304</v>
      </c>
    </row>
    <row r="8" spans="1:12" ht="12.75">
      <c r="A8" s="37"/>
      <c r="B8" s="5"/>
      <c r="C8" s="55"/>
      <c r="D8" s="37"/>
      <c r="E8" s="37"/>
      <c r="F8" s="37"/>
      <c r="G8" s="35"/>
      <c r="H8" s="33"/>
      <c r="I8" s="35"/>
      <c r="J8" s="40"/>
      <c r="K8" s="87"/>
      <c r="L8" s="40"/>
    </row>
    <row r="9" spans="1:12" ht="31.5">
      <c r="A9" s="42">
        <v>1</v>
      </c>
      <c r="B9" s="18" t="s">
        <v>176</v>
      </c>
      <c r="C9" s="56">
        <v>901</v>
      </c>
      <c r="D9" s="61"/>
      <c r="E9" s="61"/>
      <c r="F9" s="61"/>
      <c r="G9" s="41"/>
      <c r="H9" s="40"/>
      <c r="I9" s="46">
        <f>I10+I49+I84+I135+I177+I182+I249+I289+I314+I321+I325+I56</f>
        <v>233656.08100000003</v>
      </c>
      <c r="J9" s="46">
        <f>J10+J49+J84+J135+J177+J182+J249+J289+J314+J321+J325+J56</f>
        <v>233656.08100000003</v>
      </c>
      <c r="K9" s="46">
        <f>K10+K49+K84+K135+K177+K182+K249+K289+K314+K321+K325+K56</f>
        <v>215712.36700000003</v>
      </c>
      <c r="L9" s="90">
        <f>K9/J9*100</f>
        <v>92.32045923084706</v>
      </c>
    </row>
    <row r="10" spans="1:12" ht="15.75">
      <c r="A10" s="42">
        <v>2</v>
      </c>
      <c r="B10" s="18" t="s">
        <v>5</v>
      </c>
      <c r="C10" s="57">
        <v>901</v>
      </c>
      <c r="D10" s="38">
        <v>100</v>
      </c>
      <c r="E10" s="62"/>
      <c r="F10" s="62"/>
      <c r="G10" s="47"/>
      <c r="H10" s="14"/>
      <c r="I10" s="48">
        <f>I11+I19+I23</f>
        <v>36380.267</v>
      </c>
      <c r="J10" s="48">
        <f>J11+J19+J23</f>
        <v>36260.267</v>
      </c>
      <c r="K10" s="48">
        <f>K11+K19+K23</f>
        <v>31217.088000000003</v>
      </c>
      <c r="L10" s="90">
        <f aca="true" t="shared" si="0" ref="L10:L75">K10/J10*100</f>
        <v>86.09172127717648</v>
      </c>
    </row>
    <row r="11" spans="1:13" ht="38.25">
      <c r="A11" s="42">
        <v>3</v>
      </c>
      <c r="B11" s="5" t="s">
        <v>82</v>
      </c>
      <c r="C11" s="57">
        <v>901</v>
      </c>
      <c r="D11" s="1">
        <v>104</v>
      </c>
      <c r="E11" s="2"/>
      <c r="F11" s="2"/>
      <c r="I11" s="19">
        <f>I12</f>
        <v>12600.349000000002</v>
      </c>
      <c r="J11" s="19">
        <f>J12</f>
        <v>12600.349000000002</v>
      </c>
      <c r="K11" s="19">
        <f>K12</f>
        <v>12580.632000000001</v>
      </c>
      <c r="L11" s="90">
        <f t="shared" si="0"/>
        <v>99.84352020725775</v>
      </c>
      <c r="M11" s="67"/>
    </row>
    <row r="12" spans="1:12" ht="12.75">
      <c r="A12" s="42">
        <v>4</v>
      </c>
      <c r="B12" s="8" t="s">
        <v>103</v>
      </c>
      <c r="C12" s="57">
        <v>901</v>
      </c>
      <c r="D12" s="1">
        <v>104</v>
      </c>
      <c r="E12" s="2" t="s">
        <v>59</v>
      </c>
      <c r="F12" s="2"/>
      <c r="I12" s="19">
        <f>I13+I15+I17</f>
        <v>12600.349000000002</v>
      </c>
      <c r="J12" s="19">
        <f>J13+J15+J17</f>
        <v>12600.349000000002</v>
      </c>
      <c r="K12" s="19">
        <f>K13+K15+K17</f>
        <v>12580.632000000001</v>
      </c>
      <c r="L12" s="90">
        <f t="shared" si="0"/>
        <v>99.84352020725775</v>
      </c>
    </row>
    <row r="13" spans="1:13" ht="12.75">
      <c r="A13" s="42">
        <v>5</v>
      </c>
      <c r="B13" s="8" t="s">
        <v>78</v>
      </c>
      <c r="C13" s="57">
        <v>901</v>
      </c>
      <c r="D13" s="1">
        <v>104</v>
      </c>
      <c r="E13" s="2" t="s">
        <v>60</v>
      </c>
      <c r="F13" s="2"/>
      <c r="I13" s="19">
        <f>I14</f>
        <v>8988.672</v>
      </c>
      <c r="J13" s="19">
        <f>J14</f>
        <v>8988.672</v>
      </c>
      <c r="K13" s="19">
        <f>K14</f>
        <v>8980.084</v>
      </c>
      <c r="L13" s="90">
        <f t="shared" si="0"/>
        <v>99.90445752164503</v>
      </c>
      <c r="M13" s="68"/>
    </row>
    <row r="14" spans="1:12" ht="25.5">
      <c r="A14" s="42">
        <v>6</v>
      </c>
      <c r="B14" s="7" t="s">
        <v>130</v>
      </c>
      <c r="C14" s="58">
        <v>901</v>
      </c>
      <c r="D14" s="3">
        <v>104</v>
      </c>
      <c r="E14" s="4" t="s">
        <v>60</v>
      </c>
      <c r="F14" s="4" t="s">
        <v>129</v>
      </c>
      <c r="I14" s="20">
        <v>8988.672</v>
      </c>
      <c r="J14" s="20">
        <v>8988.672</v>
      </c>
      <c r="K14" s="89">
        <v>8980.084</v>
      </c>
      <c r="L14" s="86">
        <f t="shared" si="0"/>
        <v>99.90445752164503</v>
      </c>
    </row>
    <row r="15" spans="1:12" ht="25.5">
      <c r="A15" s="42">
        <v>7</v>
      </c>
      <c r="B15" s="5" t="s">
        <v>85</v>
      </c>
      <c r="C15" s="57">
        <v>901</v>
      </c>
      <c r="D15" s="1">
        <v>104</v>
      </c>
      <c r="E15" s="2" t="s">
        <v>86</v>
      </c>
      <c r="F15" s="2"/>
      <c r="I15" s="19">
        <f>I16</f>
        <v>789.11</v>
      </c>
      <c r="J15" s="19">
        <f>J16</f>
        <v>789.11</v>
      </c>
      <c r="K15" s="19">
        <f>K16</f>
        <v>779.945</v>
      </c>
      <c r="L15" s="90">
        <f t="shared" si="0"/>
        <v>98.83856496559416</v>
      </c>
    </row>
    <row r="16" spans="1:12" ht="25.5">
      <c r="A16" s="42">
        <v>8</v>
      </c>
      <c r="B16" s="7" t="s">
        <v>130</v>
      </c>
      <c r="C16" s="58">
        <v>901</v>
      </c>
      <c r="D16" s="3">
        <v>104</v>
      </c>
      <c r="E16" s="4" t="s">
        <v>86</v>
      </c>
      <c r="F16" s="4" t="s">
        <v>129</v>
      </c>
      <c r="I16" s="20">
        <v>789.11</v>
      </c>
      <c r="J16" s="20">
        <v>789.11</v>
      </c>
      <c r="K16" s="89">
        <v>779.945</v>
      </c>
      <c r="L16" s="86">
        <f t="shared" si="0"/>
        <v>98.83856496559416</v>
      </c>
    </row>
    <row r="17" spans="1:12" ht="12.75">
      <c r="A17" s="42">
        <v>9</v>
      </c>
      <c r="B17" s="8" t="s">
        <v>8</v>
      </c>
      <c r="C17" s="57">
        <v>901</v>
      </c>
      <c r="D17" s="1">
        <v>104</v>
      </c>
      <c r="E17" s="2" t="s">
        <v>63</v>
      </c>
      <c r="F17" s="2"/>
      <c r="I17" s="19">
        <f>I18</f>
        <v>2822.567</v>
      </c>
      <c r="J17" s="19">
        <f>J18</f>
        <v>2822.567</v>
      </c>
      <c r="K17" s="19">
        <f>K18</f>
        <v>2820.603</v>
      </c>
      <c r="L17" s="90">
        <f t="shared" si="0"/>
        <v>99.93041794933477</v>
      </c>
    </row>
    <row r="18" spans="1:12" ht="25.5">
      <c r="A18" s="42">
        <v>10</v>
      </c>
      <c r="B18" s="7" t="s">
        <v>130</v>
      </c>
      <c r="C18" s="58">
        <v>901</v>
      </c>
      <c r="D18" s="3">
        <v>104</v>
      </c>
      <c r="E18" s="4" t="s">
        <v>63</v>
      </c>
      <c r="F18" s="4" t="s">
        <v>129</v>
      </c>
      <c r="I18" s="20">
        <v>2822.567</v>
      </c>
      <c r="J18" s="20">
        <v>2822.567</v>
      </c>
      <c r="K18" s="89">
        <v>2820.603</v>
      </c>
      <c r="L18" s="86">
        <f t="shared" si="0"/>
        <v>99.93041794933477</v>
      </c>
    </row>
    <row r="19" spans="1:12" ht="12.75">
      <c r="A19" s="42">
        <v>11</v>
      </c>
      <c r="B19" s="5" t="s">
        <v>12</v>
      </c>
      <c r="C19" s="57">
        <v>901</v>
      </c>
      <c r="D19" s="1">
        <v>111</v>
      </c>
      <c r="E19" s="2"/>
      <c r="F19" s="2"/>
      <c r="I19" s="19">
        <f aca="true" t="shared" si="1" ref="I19:K21">I20</f>
        <v>120</v>
      </c>
      <c r="J19" s="19">
        <f t="shared" si="1"/>
        <v>0</v>
      </c>
      <c r="K19" s="19">
        <f t="shared" si="1"/>
        <v>0</v>
      </c>
      <c r="L19" s="90">
        <v>0</v>
      </c>
    </row>
    <row r="20" spans="1:12" ht="12.75">
      <c r="A20" s="42">
        <v>12</v>
      </c>
      <c r="B20" s="5" t="s">
        <v>12</v>
      </c>
      <c r="C20" s="57">
        <v>901</v>
      </c>
      <c r="D20" s="1">
        <v>111</v>
      </c>
      <c r="E20" s="2" t="s">
        <v>66</v>
      </c>
      <c r="F20" s="2"/>
      <c r="I20" s="19">
        <f t="shared" si="1"/>
        <v>120</v>
      </c>
      <c r="J20" s="19">
        <f t="shared" si="1"/>
        <v>0</v>
      </c>
      <c r="K20" s="19">
        <f t="shared" si="1"/>
        <v>0</v>
      </c>
      <c r="L20" s="90">
        <v>0</v>
      </c>
    </row>
    <row r="21" spans="1:12" ht="12.75">
      <c r="A21" s="42">
        <v>13</v>
      </c>
      <c r="B21" s="5" t="s">
        <v>13</v>
      </c>
      <c r="C21" s="57">
        <v>901</v>
      </c>
      <c r="D21" s="1">
        <v>111</v>
      </c>
      <c r="E21" s="2" t="s">
        <v>67</v>
      </c>
      <c r="F21" s="2"/>
      <c r="I21" s="19">
        <f t="shared" si="1"/>
        <v>120</v>
      </c>
      <c r="J21" s="19">
        <f t="shared" si="1"/>
        <v>0</v>
      </c>
      <c r="K21" s="19">
        <f t="shared" si="1"/>
        <v>0</v>
      </c>
      <c r="L21" s="90">
        <v>0</v>
      </c>
    </row>
    <row r="22" spans="1:12" ht="12.75">
      <c r="A22" s="42">
        <v>14</v>
      </c>
      <c r="B22" s="7" t="s">
        <v>132</v>
      </c>
      <c r="C22" s="58">
        <v>901</v>
      </c>
      <c r="D22" s="3">
        <v>111</v>
      </c>
      <c r="E22" s="4" t="s">
        <v>67</v>
      </c>
      <c r="F22" s="4" t="s">
        <v>131</v>
      </c>
      <c r="I22" s="20">
        <v>120</v>
      </c>
      <c r="J22" s="20">
        <v>0</v>
      </c>
      <c r="K22" s="89">
        <v>0</v>
      </c>
      <c r="L22" s="86">
        <v>0</v>
      </c>
    </row>
    <row r="23" spans="1:12" ht="12.75">
      <c r="A23" s="42">
        <v>15</v>
      </c>
      <c r="B23" s="5" t="s">
        <v>53</v>
      </c>
      <c r="C23" s="57">
        <v>901</v>
      </c>
      <c r="D23" s="1">
        <v>113</v>
      </c>
      <c r="E23" s="2"/>
      <c r="F23" s="2"/>
      <c r="I23" s="19">
        <f>I24+I27+I29+I36+I38+I44+I46+I41</f>
        <v>23659.917999999998</v>
      </c>
      <c r="J23" s="19">
        <f>J24+J27+J29+J36+J38+J44+J46+J41</f>
        <v>23659.917999999998</v>
      </c>
      <c r="K23" s="19">
        <f>K24+K27+K29+K36+K38+K44+K46+K41</f>
        <v>18636.456000000002</v>
      </c>
      <c r="L23" s="90">
        <f t="shared" si="0"/>
        <v>78.76804983009664</v>
      </c>
    </row>
    <row r="24" spans="1:12" ht="51">
      <c r="A24" s="42">
        <v>16</v>
      </c>
      <c r="B24" s="5" t="s">
        <v>207</v>
      </c>
      <c r="C24" s="57">
        <v>901</v>
      </c>
      <c r="D24" s="1">
        <v>113</v>
      </c>
      <c r="E24" s="2" t="s">
        <v>206</v>
      </c>
      <c r="F24" s="2"/>
      <c r="I24" s="19">
        <f>I25+I26</f>
        <v>805.6</v>
      </c>
      <c r="J24" s="19">
        <f>J25+J26</f>
        <v>805.6</v>
      </c>
      <c r="K24" s="19">
        <f>K25+K26</f>
        <v>705.732</v>
      </c>
      <c r="L24" s="90">
        <f t="shared" si="0"/>
        <v>87.60327706057596</v>
      </c>
    </row>
    <row r="25" spans="1:12" ht="25.5">
      <c r="A25" s="42">
        <v>17</v>
      </c>
      <c r="B25" s="7" t="s">
        <v>134</v>
      </c>
      <c r="C25" s="58">
        <v>901</v>
      </c>
      <c r="D25" s="3">
        <v>113</v>
      </c>
      <c r="E25" s="4" t="s">
        <v>206</v>
      </c>
      <c r="F25" s="4" t="s">
        <v>133</v>
      </c>
      <c r="I25" s="21">
        <v>205.6</v>
      </c>
      <c r="J25" s="21">
        <v>205.6</v>
      </c>
      <c r="K25" s="89">
        <v>105.732</v>
      </c>
      <c r="L25" s="86">
        <f t="shared" si="0"/>
        <v>51.42607003891051</v>
      </c>
    </row>
    <row r="26" spans="1:12" ht="38.25">
      <c r="A26" s="42">
        <v>18</v>
      </c>
      <c r="B26" s="7" t="s">
        <v>271</v>
      </c>
      <c r="C26" s="58">
        <v>901</v>
      </c>
      <c r="D26" s="3">
        <v>113</v>
      </c>
      <c r="E26" s="4" t="s">
        <v>206</v>
      </c>
      <c r="F26" s="4" t="s">
        <v>270</v>
      </c>
      <c r="I26" s="21">
        <f>100+500</f>
        <v>600</v>
      </c>
      <c r="J26" s="21">
        <f>100+500</f>
        <v>600</v>
      </c>
      <c r="K26" s="89">
        <v>600</v>
      </c>
      <c r="L26" s="86">
        <f t="shared" si="0"/>
        <v>100</v>
      </c>
    </row>
    <row r="27" spans="1:12" ht="12.75">
      <c r="A27" s="42">
        <v>19</v>
      </c>
      <c r="B27" s="5" t="s">
        <v>197</v>
      </c>
      <c r="C27" s="57">
        <v>901</v>
      </c>
      <c r="D27" s="1">
        <v>113</v>
      </c>
      <c r="E27" s="2" t="s">
        <v>192</v>
      </c>
      <c r="F27" s="2"/>
      <c r="I27" s="19">
        <f>I28</f>
        <v>4492.258</v>
      </c>
      <c r="J27" s="19">
        <f>J28</f>
        <v>4492.258</v>
      </c>
      <c r="K27" s="19">
        <f>K28</f>
        <v>4492.258</v>
      </c>
      <c r="L27" s="90">
        <f t="shared" si="0"/>
        <v>100</v>
      </c>
    </row>
    <row r="28" spans="1:12" ht="25.5">
      <c r="A28" s="42">
        <v>20</v>
      </c>
      <c r="B28" s="7" t="s">
        <v>134</v>
      </c>
      <c r="C28" s="58">
        <v>901</v>
      </c>
      <c r="D28" s="3">
        <v>113</v>
      </c>
      <c r="E28" s="4" t="s">
        <v>192</v>
      </c>
      <c r="F28" s="4" t="s">
        <v>133</v>
      </c>
      <c r="I28" s="21">
        <v>4492.258</v>
      </c>
      <c r="J28" s="21">
        <v>4492.258</v>
      </c>
      <c r="K28" s="89">
        <v>4492.258</v>
      </c>
      <c r="L28" s="90">
        <f t="shared" si="0"/>
        <v>100</v>
      </c>
    </row>
    <row r="29" spans="1:12" ht="12.75">
      <c r="A29" s="42">
        <v>21</v>
      </c>
      <c r="B29" s="5" t="s">
        <v>232</v>
      </c>
      <c r="C29" s="57">
        <v>901</v>
      </c>
      <c r="D29" s="1">
        <v>113</v>
      </c>
      <c r="E29" s="2" t="s">
        <v>93</v>
      </c>
      <c r="F29" s="2"/>
      <c r="I29" s="19">
        <f>I30</f>
        <v>13128.56</v>
      </c>
      <c r="J29" s="19">
        <f>J30</f>
        <v>13128.56</v>
      </c>
      <c r="K29" s="19">
        <f>K30</f>
        <v>12806.640000000001</v>
      </c>
      <c r="L29" s="90">
        <f t="shared" si="0"/>
        <v>97.54794128221222</v>
      </c>
    </row>
    <row r="30" spans="1:12" ht="12.75">
      <c r="A30" s="42">
        <v>22</v>
      </c>
      <c r="B30" s="5" t="s">
        <v>18</v>
      </c>
      <c r="C30" s="57">
        <v>901</v>
      </c>
      <c r="D30" s="1">
        <v>113</v>
      </c>
      <c r="E30" s="2" t="s">
        <v>94</v>
      </c>
      <c r="F30" s="2"/>
      <c r="I30" s="19">
        <f>I34+I32+I35+I31+I33</f>
        <v>13128.56</v>
      </c>
      <c r="J30" s="19">
        <f>J34+J32+J35+J31+J33</f>
        <v>13128.56</v>
      </c>
      <c r="K30" s="19">
        <f>K34+K32+K35+K31+K33</f>
        <v>12806.640000000001</v>
      </c>
      <c r="L30" s="90">
        <f t="shared" si="0"/>
        <v>97.54794128221222</v>
      </c>
    </row>
    <row r="31" spans="1:12" ht="12.75">
      <c r="A31" s="42">
        <v>23</v>
      </c>
      <c r="B31" s="75" t="s">
        <v>122</v>
      </c>
      <c r="C31" s="76">
        <v>901</v>
      </c>
      <c r="D31" s="77">
        <v>113</v>
      </c>
      <c r="E31" s="52" t="s">
        <v>94</v>
      </c>
      <c r="F31" s="52" t="s">
        <v>119</v>
      </c>
      <c r="G31" s="78"/>
      <c r="H31" s="30"/>
      <c r="I31" s="28">
        <v>4052.643</v>
      </c>
      <c r="J31" s="28">
        <v>4052.643</v>
      </c>
      <c r="K31" s="89">
        <v>4051.363</v>
      </c>
      <c r="L31" s="86">
        <f t="shared" si="0"/>
        <v>99.96841567342597</v>
      </c>
    </row>
    <row r="32" spans="1:12" ht="25.5">
      <c r="A32" s="42">
        <v>24</v>
      </c>
      <c r="B32" s="75" t="s">
        <v>130</v>
      </c>
      <c r="C32" s="76">
        <v>901</v>
      </c>
      <c r="D32" s="77">
        <v>113</v>
      </c>
      <c r="E32" s="52" t="s">
        <v>94</v>
      </c>
      <c r="F32" s="52" t="s">
        <v>129</v>
      </c>
      <c r="G32" s="78"/>
      <c r="H32" s="30"/>
      <c r="I32" s="28">
        <v>1555.805</v>
      </c>
      <c r="J32" s="28">
        <v>1555.805</v>
      </c>
      <c r="K32" s="89">
        <v>1547.574</v>
      </c>
      <c r="L32" s="86">
        <f t="shared" si="0"/>
        <v>99.47094912280137</v>
      </c>
    </row>
    <row r="33" spans="1:12" ht="25.5">
      <c r="A33" s="42">
        <v>25</v>
      </c>
      <c r="B33" s="75" t="s">
        <v>143</v>
      </c>
      <c r="C33" s="76">
        <v>901</v>
      </c>
      <c r="D33" s="77">
        <v>113</v>
      </c>
      <c r="E33" s="52" t="s">
        <v>94</v>
      </c>
      <c r="F33" s="52" t="s">
        <v>142</v>
      </c>
      <c r="G33" s="78"/>
      <c r="H33" s="30"/>
      <c r="I33" s="28">
        <v>1468.239</v>
      </c>
      <c r="J33" s="28">
        <v>1468.239</v>
      </c>
      <c r="K33" s="89">
        <v>1465.311</v>
      </c>
      <c r="L33" s="86">
        <f t="shared" si="0"/>
        <v>99.80057742642717</v>
      </c>
    </row>
    <row r="34" spans="1:12" ht="25.5">
      <c r="A34" s="42">
        <v>26</v>
      </c>
      <c r="B34" s="75" t="s">
        <v>134</v>
      </c>
      <c r="C34" s="76">
        <v>901</v>
      </c>
      <c r="D34" s="77">
        <v>113</v>
      </c>
      <c r="E34" s="52" t="s">
        <v>94</v>
      </c>
      <c r="F34" s="52" t="s">
        <v>133</v>
      </c>
      <c r="G34" s="78"/>
      <c r="H34" s="30"/>
      <c r="I34" s="27">
        <v>5551.742</v>
      </c>
      <c r="J34" s="27">
        <v>5551.742</v>
      </c>
      <c r="K34" s="89">
        <v>5242.261</v>
      </c>
      <c r="L34" s="86">
        <f t="shared" si="0"/>
        <v>94.42551545082607</v>
      </c>
    </row>
    <row r="35" spans="1:12" ht="25.5">
      <c r="A35" s="42">
        <v>27</v>
      </c>
      <c r="B35" s="79" t="s">
        <v>136</v>
      </c>
      <c r="C35" s="76">
        <v>901</v>
      </c>
      <c r="D35" s="77">
        <v>113</v>
      </c>
      <c r="E35" s="52" t="s">
        <v>94</v>
      </c>
      <c r="F35" s="52" t="s">
        <v>135</v>
      </c>
      <c r="G35" s="78"/>
      <c r="H35" s="30"/>
      <c r="I35" s="27">
        <v>500.131</v>
      </c>
      <c r="J35" s="27">
        <v>500.131</v>
      </c>
      <c r="K35" s="89">
        <v>500.131</v>
      </c>
      <c r="L35" s="86">
        <f t="shared" si="0"/>
        <v>100</v>
      </c>
    </row>
    <row r="36" spans="1:12" ht="25.5">
      <c r="A36" s="42">
        <v>28</v>
      </c>
      <c r="B36" s="5" t="s">
        <v>208</v>
      </c>
      <c r="C36" s="57">
        <v>901</v>
      </c>
      <c r="D36" s="1">
        <v>113</v>
      </c>
      <c r="E36" s="2" t="s">
        <v>233</v>
      </c>
      <c r="F36" s="2"/>
      <c r="I36" s="19">
        <f>I37</f>
        <v>40</v>
      </c>
      <c r="J36" s="19">
        <f>J37</f>
        <v>40</v>
      </c>
      <c r="K36" s="19">
        <f>K37</f>
        <v>40</v>
      </c>
      <c r="L36" s="90">
        <f t="shared" si="0"/>
        <v>100</v>
      </c>
    </row>
    <row r="37" spans="1:12" ht="25.5">
      <c r="A37" s="42">
        <v>29</v>
      </c>
      <c r="B37" s="7" t="s">
        <v>134</v>
      </c>
      <c r="C37" s="58">
        <v>901</v>
      </c>
      <c r="D37" s="3">
        <v>113</v>
      </c>
      <c r="E37" s="4" t="s">
        <v>233</v>
      </c>
      <c r="F37" s="4" t="s">
        <v>133</v>
      </c>
      <c r="I37" s="20">
        <v>40</v>
      </c>
      <c r="J37" s="20">
        <v>40</v>
      </c>
      <c r="K37" s="89">
        <v>40</v>
      </c>
      <c r="L37" s="86">
        <f t="shared" si="0"/>
        <v>100</v>
      </c>
    </row>
    <row r="38" spans="1:12" s="66" customFormat="1" ht="25.5">
      <c r="A38" s="42">
        <v>30</v>
      </c>
      <c r="B38" s="5" t="s">
        <v>88</v>
      </c>
      <c r="C38" s="57">
        <v>901</v>
      </c>
      <c r="D38" s="1">
        <v>113</v>
      </c>
      <c r="E38" s="2" t="s">
        <v>76</v>
      </c>
      <c r="F38" s="2"/>
      <c r="G38" s="65"/>
      <c r="I38" s="19">
        <f aca="true" t="shared" si="2" ref="I38:K39">I39</f>
        <v>110</v>
      </c>
      <c r="J38" s="19">
        <f t="shared" si="2"/>
        <v>110</v>
      </c>
      <c r="K38" s="19">
        <f t="shared" si="2"/>
        <v>101.894</v>
      </c>
      <c r="L38" s="90">
        <f t="shared" si="0"/>
        <v>92.6309090909091</v>
      </c>
    </row>
    <row r="39" spans="1:12" ht="25.5">
      <c r="A39" s="42">
        <v>31</v>
      </c>
      <c r="B39" s="5" t="s">
        <v>204</v>
      </c>
      <c r="C39" s="57">
        <v>901</v>
      </c>
      <c r="D39" s="1">
        <v>113</v>
      </c>
      <c r="E39" s="17" t="s">
        <v>128</v>
      </c>
      <c r="F39" s="2"/>
      <c r="I39" s="19">
        <f t="shared" si="2"/>
        <v>110</v>
      </c>
      <c r="J39" s="19">
        <f t="shared" si="2"/>
        <v>110</v>
      </c>
      <c r="K39" s="19">
        <f t="shared" si="2"/>
        <v>101.894</v>
      </c>
      <c r="L39" s="90">
        <f t="shared" si="0"/>
        <v>92.6309090909091</v>
      </c>
    </row>
    <row r="40" spans="1:12" ht="25.5">
      <c r="A40" s="42">
        <v>32</v>
      </c>
      <c r="B40" s="7" t="s">
        <v>134</v>
      </c>
      <c r="C40" s="58">
        <v>901</v>
      </c>
      <c r="D40" s="3">
        <v>113</v>
      </c>
      <c r="E40" s="22" t="s">
        <v>128</v>
      </c>
      <c r="F40" s="4" t="s">
        <v>133</v>
      </c>
      <c r="I40" s="20">
        <f>90+20</f>
        <v>110</v>
      </c>
      <c r="J40" s="20">
        <f>90+20</f>
        <v>110</v>
      </c>
      <c r="K40" s="89">
        <v>101.894</v>
      </c>
      <c r="L40" s="86">
        <f t="shared" si="0"/>
        <v>92.6309090909091</v>
      </c>
    </row>
    <row r="41" spans="1:12" ht="25.5">
      <c r="A41" s="42">
        <v>33</v>
      </c>
      <c r="B41" s="5" t="s">
        <v>88</v>
      </c>
      <c r="C41" s="57">
        <v>901</v>
      </c>
      <c r="D41" s="1">
        <v>113</v>
      </c>
      <c r="E41" s="2" t="s">
        <v>76</v>
      </c>
      <c r="F41" s="2"/>
      <c r="I41" s="19">
        <f aca="true" t="shared" si="3" ref="I41:K42">I42</f>
        <v>5000</v>
      </c>
      <c r="J41" s="19">
        <f t="shared" si="3"/>
        <v>5000</v>
      </c>
      <c r="K41" s="19">
        <f t="shared" si="3"/>
        <v>436</v>
      </c>
      <c r="L41" s="90">
        <f t="shared" si="0"/>
        <v>8.72</v>
      </c>
    </row>
    <row r="42" spans="1:12" ht="12.75">
      <c r="A42" s="42">
        <v>34</v>
      </c>
      <c r="B42" s="5" t="s">
        <v>236</v>
      </c>
      <c r="C42" s="57">
        <v>901</v>
      </c>
      <c r="D42" s="1">
        <v>113</v>
      </c>
      <c r="E42" s="17" t="s">
        <v>219</v>
      </c>
      <c r="F42" s="2"/>
      <c r="I42" s="19">
        <f t="shared" si="3"/>
        <v>5000</v>
      </c>
      <c r="J42" s="19">
        <f t="shared" si="3"/>
        <v>5000</v>
      </c>
      <c r="K42" s="19">
        <f t="shared" si="3"/>
        <v>436</v>
      </c>
      <c r="L42" s="90">
        <f t="shared" si="0"/>
        <v>8.72</v>
      </c>
    </row>
    <row r="43" spans="1:12" ht="25.5">
      <c r="A43" s="42">
        <v>35</v>
      </c>
      <c r="B43" s="7" t="s">
        <v>209</v>
      </c>
      <c r="C43" s="58">
        <v>901</v>
      </c>
      <c r="D43" s="3">
        <v>113</v>
      </c>
      <c r="E43" s="22" t="s">
        <v>219</v>
      </c>
      <c r="F43" s="4" t="s">
        <v>145</v>
      </c>
      <c r="I43" s="20">
        <v>5000</v>
      </c>
      <c r="J43" s="20">
        <v>5000</v>
      </c>
      <c r="K43" s="89">
        <v>436</v>
      </c>
      <c r="L43" s="86">
        <f t="shared" si="0"/>
        <v>8.72</v>
      </c>
    </row>
    <row r="44" spans="1:12" ht="63.75">
      <c r="A44" s="42">
        <v>36</v>
      </c>
      <c r="B44" s="5" t="s">
        <v>113</v>
      </c>
      <c r="C44" s="57">
        <v>901</v>
      </c>
      <c r="D44" s="1">
        <v>113</v>
      </c>
      <c r="E44" s="29" t="s">
        <v>154</v>
      </c>
      <c r="F44" s="2"/>
      <c r="I44" s="25">
        <f>I45</f>
        <v>0.1</v>
      </c>
      <c r="J44" s="25">
        <f>J45</f>
        <v>0.1</v>
      </c>
      <c r="K44" s="25">
        <f>K45</f>
        <v>0</v>
      </c>
      <c r="L44" s="90">
        <f t="shared" si="0"/>
        <v>0</v>
      </c>
    </row>
    <row r="45" spans="1:12" ht="25.5">
      <c r="A45" s="42">
        <v>37</v>
      </c>
      <c r="B45" s="7" t="s">
        <v>134</v>
      </c>
      <c r="C45" s="58">
        <v>901</v>
      </c>
      <c r="D45" s="3">
        <v>113</v>
      </c>
      <c r="E45" s="4" t="s">
        <v>154</v>
      </c>
      <c r="F45" s="4" t="s">
        <v>133</v>
      </c>
      <c r="I45" s="21">
        <v>0.1</v>
      </c>
      <c r="J45" s="21">
        <v>0.1</v>
      </c>
      <c r="K45" s="89">
        <v>0</v>
      </c>
      <c r="L45" s="86">
        <f t="shared" si="0"/>
        <v>0</v>
      </c>
    </row>
    <row r="46" spans="1:12" ht="25.5">
      <c r="A46" s="42">
        <v>38</v>
      </c>
      <c r="B46" s="5" t="s">
        <v>114</v>
      </c>
      <c r="C46" s="57">
        <v>901</v>
      </c>
      <c r="D46" s="1">
        <v>113</v>
      </c>
      <c r="E46" s="29" t="s">
        <v>155</v>
      </c>
      <c r="F46" s="2"/>
      <c r="I46" s="25">
        <f>I48+I47</f>
        <v>83.4</v>
      </c>
      <c r="J46" s="25">
        <f>J48+J47</f>
        <v>83.4</v>
      </c>
      <c r="K46" s="25">
        <f>K48+K47</f>
        <v>53.932</v>
      </c>
      <c r="L46" s="90">
        <f t="shared" si="0"/>
        <v>64.66666666666666</v>
      </c>
    </row>
    <row r="47" spans="1:12" ht="25.5">
      <c r="A47" s="42">
        <v>39</v>
      </c>
      <c r="B47" s="7" t="s">
        <v>130</v>
      </c>
      <c r="C47" s="58">
        <v>901</v>
      </c>
      <c r="D47" s="3">
        <v>113</v>
      </c>
      <c r="E47" s="52" t="s">
        <v>155</v>
      </c>
      <c r="F47" s="4" t="s">
        <v>129</v>
      </c>
      <c r="I47" s="28">
        <v>43.6</v>
      </c>
      <c r="J47" s="28">
        <v>43.6</v>
      </c>
      <c r="K47" s="89">
        <v>26.02</v>
      </c>
      <c r="L47" s="86">
        <f t="shared" si="0"/>
        <v>59.678899082568805</v>
      </c>
    </row>
    <row r="48" spans="1:12" ht="12.75">
      <c r="A48" s="42">
        <v>40</v>
      </c>
      <c r="B48" s="7" t="s">
        <v>121</v>
      </c>
      <c r="C48" s="58">
        <v>901</v>
      </c>
      <c r="D48" s="3">
        <v>113</v>
      </c>
      <c r="E48" s="4" t="s">
        <v>155</v>
      </c>
      <c r="F48" s="4" t="s">
        <v>120</v>
      </c>
      <c r="I48" s="21">
        <v>39.8</v>
      </c>
      <c r="J48" s="21">
        <v>39.8</v>
      </c>
      <c r="K48" s="89">
        <v>27.912</v>
      </c>
      <c r="L48" s="86">
        <f t="shared" si="0"/>
        <v>70.13065326633166</v>
      </c>
    </row>
    <row r="49" spans="1:12" ht="15.75">
      <c r="A49" s="42">
        <v>41</v>
      </c>
      <c r="B49" s="18" t="s">
        <v>14</v>
      </c>
      <c r="C49" s="57">
        <v>901</v>
      </c>
      <c r="D49" s="1">
        <v>200</v>
      </c>
      <c r="E49" s="2"/>
      <c r="F49" s="2"/>
      <c r="I49" s="19">
        <f aca="true" t="shared" si="4" ref="I49:K51">I50</f>
        <v>286.398</v>
      </c>
      <c r="J49" s="19">
        <f t="shared" si="4"/>
        <v>286.398</v>
      </c>
      <c r="K49" s="19">
        <f t="shared" si="4"/>
        <v>286.398</v>
      </c>
      <c r="L49" s="90">
        <f t="shared" si="0"/>
        <v>100</v>
      </c>
    </row>
    <row r="50" spans="1:12" ht="12.75">
      <c r="A50" s="42">
        <v>42</v>
      </c>
      <c r="B50" s="5" t="s">
        <v>15</v>
      </c>
      <c r="C50" s="57">
        <v>901</v>
      </c>
      <c r="D50" s="1">
        <v>203</v>
      </c>
      <c r="E50" s="2"/>
      <c r="F50" s="2"/>
      <c r="I50" s="19">
        <f t="shared" si="4"/>
        <v>286.398</v>
      </c>
      <c r="J50" s="19">
        <f t="shared" si="4"/>
        <v>286.398</v>
      </c>
      <c r="K50" s="19">
        <f t="shared" si="4"/>
        <v>286.398</v>
      </c>
      <c r="L50" s="90">
        <f t="shared" si="0"/>
        <v>100</v>
      </c>
    </row>
    <row r="51" spans="1:12" ht="12.75">
      <c r="A51" s="42">
        <v>43</v>
      </c>
      <c r="B51" s="5" t="s">
        <v>6</v>
      </c>
      <c r="C51" s="57">
        <v>901</v>
      </c>
      <c r="D51" s="1">
        <v>203</v>
      </c>
      <c r="E51" s="2" t="s">
        <v>68</v>
      </c>
      <c r="F51" s="2"/>
      <c r="I51" s="19">
        <f t="shared" si="4"/>
        <v>286.398</v>
      </c>
      <c r="J51" s="19">
        <f t="shared" si="4"/>
        <v>286.398</v>
      </c>
      <c r="K51" s="19">
        <f t="shared" si="4"/>
        <v>286.398</v>
      </c>
      <c r="L51" s="90">
        <f t="shared" si="0"/>
        <v>100</v>
      </c>
    </row>
    <row r="52" spans="1:12" ht="25.5">
      <c r="A52" s="42">
        <v>44</v>
      </c>
      <c r="B52" s="5" t="s">
        <v>115</v>
      </c>
      <c r="C52" s="57">
        <v>901</v>
      </c>
      <c r="D52" s="1">
        <v>203</v>
      </c>
      <c r="E52" s="2" t="s">
        <v>69</v>
      </c>
      <c r="F52" s="2"/>
      <c r="I52" s="25">
        <f>I53+I55+I54</f>
        <v>286.398</v>
      </c>
      <c r="J52" s="25">
        <f>J53+J55+J54</f>
        <v>286.398</v>
      </c>
      <c r="K52" s="25">
        <f>K53+K55+K54</f>
        <v>286.398</v>
      </c>
      <c r="L52" s="90">
        <f t="shared" si="0"/>
        <v>100</v>
      </c>
    </row>
    <row r="53" spans="1:12" ht="25.5">
      <c r="A53" s="42">
        <v>45</v>
      </c>
      <c r="B53" s="7" t="s">
        <v>130</v>
      </c>
      <c r="C53" s="58">
        <v>901</v>
      </c>
      <c r="D53" s="3">
        <v>203</v>
      </c>
      <c r="E53" s="4" t="s">
        <v>69</v>
      </c>
      <c r="F53" s="4" t="s">
        <v>129</v>
      </c>
      <c r="I53" s="27">
        <v>236.162</v>
      </c>
      <c r="J53" s="27">
        <v>236.162</v>
      </c>
      <c r="K53" s="89">
        <v>236.162</v>
      </c>
      <c r="L53" s="86">
        <f t="shared" si="0"/>
        <v>100</v>
      </c>
    </row>
    <row r="54" spans="1:12" ht="25.5">
      <c r="A54" s="42">
        <v>46</v>
      </c>
      <c r="B54" s="7" t="s">
        <v>143</v>
      </c>
      <c r="C54" s="58">
        <v>901</v>
      </c>
      <c r="D54" s="3">
        <v>203</v>
      </c>
      <c r="E54" s="4" t="s">
        <v>69</v>
      </c>
      <c r="F54" s="4" t="s">
        <v>142</v>
      </c>
      <c r="I54" s="27">
        <v>5.56</v>
      </c>
      <c r="J54" s="27">
        <v>5.56</v>
      </c>
      <c r="K54" s="89">
        <v>5.56</v>
      </c>
      <c r="L54" s="86">
        <f t="shared" si="0"/>
        <v>100</v>
      </c>
    </row>
    <row r="55" spans="1:12" ht="25.5">
      <c r="A55" s="42">
        <v>47</v>
      </c>
      <c r="B55" s="7" t="s">
        <v>134</v>
      </c>
      <c r="C55" s="58">
        <v>901</v>
      </c>
      <c r="D55" s="3">
        <v>203</v>
      </c>
      <c r="E55" s="4" t="s">
        <v>69</v>
      </c>
      <c r="F55" s="4" t="s">
        <v>133</v>
      </c>
      <c r="I55" s="20">
        <v>44.676</v>
      </c>
      <c r="J55" s="20">
        <v>44.676</v>
      </c>
      <c r="K55" s="89">
        <v>44.676</v>
      </c>
      <c r="L55" s="86">
        <f t="shared" si="0"/>
        <v>100</v>
      </c>
    </row>
    <row r="56" spans="1:12" ht="31.5">
      <c r="A56" s="42">
        <v>48</v>
      </c>
      <c r="B56" s="18" t="s">
        <v>16</v>
      </c>
      <c r="C56" s="57">
        <v>901</v>
      </c>
      <c r="D56" s="1">
        <v>300</v>
      </c>
      <c r="E56" s="2"/>
      <c r="F56" s="2"/>
      <c r="I56" s="19">
        <f>I57+I78+I68</f>
        <v>1510.054</v>
      </c>
      <c r="J56" s="19">
        <f>J57+J78+J68</f>
        <v>1630.054</v>
      </c>
      <c r="K56" s="19">
        <f>K57+K78+K68</f>
        <v>1440.2039999999997</v>
      </c>
      <c r="L56" s="90">
        <f t="shared" si="0"/>
        <v>88.35314658287392</v>
      </c>
    </row>
    <row r="57" spans="1:12" ht="38.25">
      <c r="A57" s="42">
        <v>49</v>
      </c>
      <c r="B57" s="5" t="s">
        <v>84</v>
      </c>
      <c r="C57" s="57">
        <v>901</v>
      </c>
      <c r="D57" s="1">
        <v>309</v>
      </c>
      <c r="E57" s="2"/>
      <c r="F57" s="2"/>
      <c r="I57" s="19">
        <f>I58+I65</f>
        <v>1196.1200000000001</v>
      </c>
      <c r="J57" s="19">
        <f>J58+J65</f>
        <v>1196.1200000000001</v>
      </c>
      <c r="K57" s="19">
        <f>K58+K65</f>
        <v>1132.8129999999999</v>
      </c>
      <c r="L57" s="90">
        <f t="shared" si="0"/>
        <v>94.70730361502189</v>
      </c>
    </row>
    <row r="58" spans="1:12" ht="25.5">
      <c r="A58" s="42">
        <v>50</v>
      </c>
      <c r="B58" s="5" t="s">
        <v>17</v>
      </c>
      <c r="C58" s="57">
        <v>901</v>
      </c>
      <c r="D58" s="1">
        <v>309</v>
      </c>
      <c r="E58" s="2">
        <v>2180000</v>
      </c>
      <c r="F58" s="2"/>
      <c r="I58" s="19">
        <f>I59+I61</f>
        <v>1176.6200000000001</v>
      </c>
      <c r="J58" s="19">
        <f>J59+J61</f>
        <v>1176.6200000000001</v>
      </c>
      <c r="K58" s="19">
        <f>K59+K61</f>
        <v>1128.782</v>
      </c>
      <c r="L58" s="90">
        <f t="shared" si="0"/>
        <v>95.93428634563409</v>
      </c>
    </row>
    <row r="59" spans="1:12" ht="38.25">
      <c r="A59" s="42">
        <v>51</v>
      </c>
      <c r="B59" s="5" t="s">
        <v>80</v>
      </c>
      <c r="C59" s="57">
        <v>901</v>
      </c>
      <c r="D59" s="1">
        <v>309</v>
      </c>
      <c r="E59" s="2">
        <v>2180100</v>
      </c>
      <c r="F59" s="2"/>
      <c r="I59" s="19">
        <f>I60</f>
        <v>99.42</v>
      </c>
      <c r="J59" s="19">
        <f>J60</f>
        <v>99.42</v>
      </c>
      <c r="K59" s="19">
        <f>K60</f>
        <v>99.42</v>
      </c>
      <c r="L59" s="90">
        <f t="shared" si="0"/>
        <v>100</v>
      </c>
    </row>
    <row r="60" spans="1:12" ht="25.5">
      <c r="A60" s="42">
        <v>52</v>
      </c>
      <c r="B60" s="7" t="s">
        <v>134</v>
      </c>
      <c r="C60" s="58">
        <v>901</v>
      </c>
      <c r="D60" s="3">
        <v>309</v>
      </c>
      <c r="E60" s="4">
        <v>2180100</v>
      </c>
      <c r="F60" s="4" t="s">
        <v>133</v>
      </c>
      <c r="I60" s="20">
        <v>99.42</v>
      </c>
      <c r="J60" s="20">
        <v>99.42</v>
      </c>
      <c r="K60" s="89">
        <v>99.42</v>
      </c>
      <c r="L60" s="86">
        <f t="shared" si="0"/>
        <v>100</v>
      </c>
    </row>
    <row r="61" spans="1:12" ht="25.5">
      <c r="A61" s="42">
        <v>53</v>
      </c>
      <c r="B61" s="5" t="s">
        <v>198</v>
      </c>
      <c r="C61" s="57">
        <v>901</v>
      </c>
      <c r="D61" s="1">
        <v>309</v>
      </c>
      <c r="E61" s="2" t="s">
        <v>193</v>
      </c>
      <c r="F61" s="2"/>
      <c r="I61" s="19">
        <f>I62+I64+I63</f>
        <v>1077.2</v>
      </c>
      <c r="J61" s="19">
        <f>J62+J64+J63</f>
        <v>1077.2</v>
      </c>
      <c r="K61" s="19">
        <f>K62+K64+K63</f>
        <v>1029.3619999999999</v>
      </c>
      <c r="L61" s="90">
        <f t="shared" si="0"/>
        <v>95.55904196063868</v>
      </c>
    </row>
    <row r="62" spans="1:12" ht="25.5">
      <c r="A62" s="42">
        <v>54</v>
      </c>
      <c r="B62" s="7" t="s">
        <v>130</v>
      </c>
      <c r="C62" s="58">
        <v>901</v>
      </c>
      <c r="D62" s="3">
        <v>309</v>
      </c>
      <c r="E62" s="4" t="s">
        <v>193</v>
      </c>
      <c r="F62" s="4" t="s">
        <v>129</v>
      </c>
      <c r="I62" s="20">
        <f>826+138</f>
        <v>964</v>
      </c>
      <c r="J62" s="20">
        <f>826+138</f>
        <v>964</v>
      </c>
      <c r="K62" s="89">
        <v>957.121</v>
      </c>
      <c r="L62" s="86">
        <f t="shared" si="0"/>
        <v>99.28641078838174</v>
      </c>
    </row>
    <row r="63" spans="1:12" ht="25.5">
      <c r="A63" s="42">
        <v>55</v>
      </c>
      <c r="B63" s="7" t="s">
        <v>143</v>
      </c>
      <c r="C63" s="58">
        <v>901</v>
      </c>
      <c r="D63" s="3">
        <v>309</v>
      </c>
      <c r="E63" s="4" t="s">
        <v>193</v>
      </c>
      <c r="F63" s="4" t="s">
        <v>142</v>
      </c>
      <c r="I63" s="20">
        <f>50+30</f>
        <v>80</v>
      </c>
      <c r="J63" s="20">
        <f>50+30</f>
        <v>80</v>
      </c>
      <c r="K63" s="89">
        <v>40.503</v>
      </c>
      <c r="L63" s="86">
        <f t="shared" si="0"/>
        <v>50.62875</v>
      </c>
    </row>
    <row r="64" spans="1:12" ht="25.5">
      <c r="A64" s="42">
        <v>56</v>
      </c>
      <c r="B64" s="7" t="s">
        <v>134</v>
      </c>
      <c r="C64" s="58">
        <v>901</v>
      </c>
      <c r="D64" s="3">
        <v>309</v>
      </c>
      <c r="E64" s="4" t="s">
        <v>193</v>
      </c>
      <c r="F64" s="4" t="s">
        <v>133</v>
      </c>
      <c r="I64" s="20">
        <f>251.2-50-168</f>
        <v>33.19999999999999</v>
      </c>
      <c r="J64" s="20">
        <f>251.2-50-168</f>
        <v>33.19999999999999</v>
      </c>
      <c r="K64" s="89">
        <v>31.738</v>
      </c>
      <c r="L64" s="86">
        <f t="shared" si="0"/>
        <v>95.5963855421687</v>
      </c>
    </row>
    <row r="65" spans="1:12" ht="12.75">
      <c r="A65" s="42">
        <v>57</v>
      </c>
      <c r="B65" s="5" t="s">
        <v>278</v>
      </c>
      <c r="C65" s="57">
        <v>901</v>
      </c>
      <c r="D65" s="1">
        <v>309</v>
      </c>
      <c r="E65" s="2">
        <v>2190000</v>
      </c>
      <c r="F65" s="4"/>
      <c r="I65" s="19">
        <f aca="true" t="shared" si="5" ref="I65:K66">I66</f>
        <v>19.5</v>
      </c>
      <c r="J65" s="19">
        <f t="shared" si="5"/>
        <v>19.5</v>
      </c>
      <c r="K65" s="19">
        <f t="shared" si="5"/>
        <v>4.031</v>
      </c>
      <c r="L65" s="90">
        <f t="shared" si="0"/>
        <v>20.671794871794873</v>
      </c>
    </row>
    <row r="66" spans="1:12" ht="25.5">
      <c r="A66" s="42">
        <v>58</v>
      </c>
      <c r="B66" s="5" t="s">
        <v>279</v>
      </c>
      <c r="C66" s="57">
        <v>901</v>
      </c>
      <c r="D66" s="1">
        <v>309</v>
      </c>
      <c r="E66" s="2">
        <v>2190100</v>
      </c>
      <c r="F66" s="4"/>
      <c r="I66" s="19">
        <f t="shared" si="5"/>
        <v>19.5</v>
      </c>
      <c r="J66" s="19">
        <f t="shared" si="5"/>
        <v>19.5</v>
      </c>
      <c r="K66" s="19">
        <f t="shared" si="5"/>
        <v>4.031</v>
      </c>
      <c r="L66" s="90">
        <f t="shared" si="0"/>
        <v>20.671794871794873</v>
      </c>
    </row>
    <row r="67" spans="1:12" ht="25.5">
      <c r="A67" s="42">
        <v>59</v>
      </c>
      <c r="B67" s="7" t="s">
        <v>134</v>
      </c>
      <c r="C67" s="58">
        <v>901</v>
      </c>
      <c r="D67" s="3">
        <v>309</v>
      </c>
      <c r="E67" s="4">
        <v>2190100</v>
      </c>
      <c r="F67" s="4" t="s">
        <v>133</v>
      </c>
      <c r="I67" s="20">
        <v>19.5</v>
      </c>
      <c r="J67" s="20">
        <v>19.5</v>
      </c>
      <c r="K67" s="89">
        <v>4.031</v>
      </c>
      <c r="L67" s="86">
        <f t="shared" si="0"/>
        <v>20.671794871794873</v>
      </c>
    </row>
    <row r="68" spans="1:12" ht="12.75">
      <c r="A68" s="42">
        <v>60</v>
      </c>
      <c r="B68" s="5" t="s">
        <v>280</v>
      </c>
      <c r="C68" s="57">
        <v>901</v>
      </c>
      <c r="D68" s="1">
        <v>310</v>
      </c>
      <c r="E68" s="2"/>
      <c r="F68" s="2"/>
      <c r="I68" s="19">
        <f>I71+I76+I69</f>
        <v>246.93399999999997</v>
      </c>
      <c r="J68" s="19">
        <f>J71+J76+J69</f>
        <v>366.93399999999997</v>
      </c>
      <c r="K68" s="19">
        <f>K71+K76+K69</f>
        <v>287.39099999999996</v>
      </c>
      <c r="L68" s="90">
        <f t="shared" si="0"/>
        <v>78.3222595889179</v>
      </c>
    </row>
    <row r="69" spans="1:12" ht="12.75">
      <c r="A69" s="42">
        <v>61</v>
      </c>
      <c r="B69" s="5" t="s">
        <v>13</v>
      </c>
      <c r="C69" s="57">
        <v>901</v>
      </c>
      <c r="D69" s="1">
        <v>310</v>
      </c>
      <c r="E69" s="2" t="s">
        <v>67</v>
      </c>
      <c r="F69" s="2"/>
      <c r="I69" s="19">
        <f>I70</f>
        <v>0</v>
      </c>
      <c r="J69" s="19">
        <f>J70</f>
        <v>120</v>
      </c>
      <c r="K69" s="19">
        <f>K70</f>
        <v>98.841</v>
      </c>
      <c r="L69" s="90">
        <f t="shared" si="0"/>
        <v>82.36749999999999</v>
      </c>
    </row>
    <row r="70" spans="1:12" ht="12.75">
      <c r="A70" s="42">
        <v>62</v>
      </c>
      <c r="B70" s="7" t="s">
        <v>132</v>
      </c>
      <c r="C70" s="58">
        <v>901</v>
      </c>
      <c r="D70" s="3">
        <v>310</v>
      </c>
      <c r="E70" s="4" t="s">
        <v>67</v>
      </c>
      <c r="F70" s="4" t="s">
        <v>131</v>
      </c>
      <c r="I70" s="21">
        <v>0</v>
      </c>
      <c r="J70" s="21">
        <v>120</v>
      </c>
      <c r="K70" s="21">
        <v>98.841</v>
      </c>
      <c r="L70" s="86">
        <f t="shared" si="0"/>
        <v>82.36749999999999</v>
      </c>
    </row>
    <row r="71" spans="1:12" ht="38.25">
      <c r="A71" s="42">
        <v>63</v>
      </c>
      <c r="B71" s="5" t="s">
        <v>281</v>
      </c>
      <c r="C71" s="57">
        <v>901</v>
      </c>
      <c r="D71" s="1">
        <v>310</v>
      </c>
      <c r="E71" s="2">
        <v>2470000</v>
      </c>
      <c r="F71" s="2"/>
      <c r="I71" s="19">
        <f>I72</f>
        <v>183.634</v>
      </c>
      <c r="J71" s="19">
        <f>J72</f>
        <v>183.634</v>
      </c>
      <c r="K71" s="19">
        <f>K72</f>
        <v>182.534</v>
      </c>
      <c r="L71" s="90">
        <f t="shared" si="0"/>
        <v>99.40098238888223</v>
      </c>
    </row>
    <row r="72" spans="1:12" ht="12.75">
      <c r="A72" s="42">
        <v>64</v>
      </c>
      <c r="B72" s="5" t="s">
        <v>18</v>
      </c>
      <c r="C72" s="57">
        <v>901</v>
      </c>
      <c r="D72" s="1">
        <v>310</v>
      </c>
      <c r="E72" s="2">
        <v>2479900</v>
      </c>
      <c r="F72" s="2"/>
      <c r="I72" s="19">
        <f>I73+I75+I74</f>
        <v>183.634</v>
      </c>
      <c r="J72" s="19">
        <f>J73+J75+J74</f>
        <v>183.634</v>
      </c>
      <c r="K72" s="19">
        <f>K73+K75+K74</f>
        <v>182.534</v>
      </c>
      <c r="L72" s="90">
        <f t="shared" si="0"/>
        <v>99.40098238888223</v>
      </c>
    </row>
    <row r="73" spans="1:12" ht="13.5" customHeight="1">
      <c r="A73" s="42">
        <v>65</v>
      </c>
      <c r="B73" s="7" t="s">
        <v>130</v>
      </c>
      <c r="C73" s="58">
        <v>901</v>
      </c>
      <c r="D73" s="3">
        <v>310</v>
      </c>
      <c r="E73" s="4">
        <v>2479900</v>
      </c>
      <c r="F73" s="4" t="s">
        <v>129</v>
      </c>
      <c r="G73" s="5" t="s">
        <v>187</v>
      </c>
      <c r="I73" s="20">
        <f>5.545</f>
        <v>5.545</v>
      </c>
      <c r="J73" s="20">
        <f>5.545</f>
        <v>5.545</v>
      </c>
      <c r="K73" s="89">
        <v>5.545</v>
      </c>
      <c r="L73" s="86">
        <f t="shared" si="0"/>
        <v>100</v>
      </c>
    </row>
    <row r="74" spans="1:12" ht="22.5" customHeight="1">
      <c r="A74" s="42">
        <v>66</v>
      </c>
      <c r="B74" s="7" t="s">
        <v>143</v>
      </c>
      <c r="C74" s="58">
        <v>901</v>
      </c>
      <c r="D74" s="3">
        <v>310</v>
      </c>
      <c r="E74" s="4">
        <v>2479900</v>
      </c>
      <c r="F74" s="4" t="s">
        <v>142</v>
      </c>
      <c r="G74" s="13" t="s">
        <v>136</v>
      </c>
      <c r="I74" s="20">
        <v>1.086</v>
      </c>
      <c r="J74" s="20">
        <v>1.086</v>
      </c>
      <c r="K74" s="89">
        <v>1.086</v>
      </c>
      <c r="L74" s="86">
        <f t="shared" si="0"/>
        <v>100</v>
      </c>
    </row>
    <row r="75" spans="1:12" ht="12.75" customHeight="1">
      <c r="A75" s="42">
        <v>67</v>
      </c>
      <c r="B75" s="7" t="s">
        <v>134</v>
      </c>
      <c r="C75" s="58">
        <v>901</v>
      </c>
      <c r="D75" s="3">
        <v>310</v>
      </c>
      <c r="E75" s="4" t="s">
        <v>289</v>
      </c>
      <c r="F75" s="4" t="s">
        <v>133</v>
      </c>
      <c r="G75" s="5" t="s">
        <v>188</v>
      </c>
      <c r="I75" s="20">
        <v>177.003</v>
      </c>
      <c r="J75" s="20">
        <v>177.003</v>
      </c>
      <c r="K75" s="89">
        <v>175.903</v>
      </c>
      <c r="L75" s="86">
        <f t="shared" si="0"/>
        <v>99.37854160663943</v>
      </c>
    </row>
    <row r="76" spans="1:12" ht="35.25" customHeight="1">
      <c r="A76" s="42">
        <v>68</v>
      </c>
      <c r="B76" s="70" t="s">
        <v>237</v>
      </c>
      <c r="C76" s="57">
        <v>901</v>
      </c>
      <c r="D76" s="1">
        <v>310</v>
      </c>
      <c r="E76" s="2" t="s">
        <v>255</v>
      </c>
      <c r="F76" s="2"/>
      <c r="G76" s="5" t="s">
        <v>189</v>
      </c>
      <c r="I76" s="19">
        <f>I77</f>
        <v>63.3</v>
      </c>
      <c r="J76" s="19">
        <f>J77</f>
        <v>63.3</v>
      </c>
      <c r="K76" s="19">
        <f>K77</f>
        <v>6.016</v>
      </c>
      <c r="L76" s="90">
        <f aca="true" t="shared" si="6" ref="L76:L139">K76/J76*100</f>
        <v>9.50394944707741</v>
      </c>
    </row>
    <row r="77" spans="1:12" ht="12" customHeight="1">
      <c r="A77" s="42">
        <v>69</v>
      </c>
      <c r="B77" s="13" t="s">
        <v>138</v>
      </c>
      <c r="C77" s="57">
        <v>901</v>
      </c>
      <c r="D77" s="3">
        <v>310</v>
      </c>
      <c r="E77" s="4" t="s">
        <v>255</v>
      </c>
      <c r="F77" s="4" t="s">
        <v>137</v>
      </c>
      <c r="G77" s="13" t="s">
        <v>136</v>
      </c>
      <c r="I77" s="20">
        <v>63.3</v>
      </c>
      <c r="J77" s="20">
        <v>63.3</v>
      </c>
      <c r="K77" s="89">
        <v>6.016</v>
      </c>
      <c r="L77" s="86">
        <f t="shared" si="6"/>
        <v>9.50394944707741</v>
      </c>
    </row>
    <row r="78" spans="1:12" ht="17.25" customHeight="1">
      <c r="A78" s="42">
        <v>70</v>
      </c>
      <c r="B78" s="5" t="s">
        <v>210</v>
      </c>
      <c r="C78" s="57">
        <v>901</v>
      </c>
      <c r="D78" s="1">
        <v>314</v>
      </c>
      <c r="E78" s="2"/>
      <c r="F78" s="2"/>
      <c r="G78" s="5" t="s">
        <v>191</v>
      </c>
      <c r="I78" s="19">
        <f>I79+I82</f>
        <v>67</v>
      </c>
      <c r="J78" s="19">
        <f>J79+J82</f>
        <v>67</v>
      </c>
      <c r="K78" s="19">
        <f>K79+K82</f>
        <v>20</v>
      </c>
      <c r="L78" s="90">
        <f t="shared" si="6"/>
        <v>29.850746268656714</v>
      </c>
    </row>
    <row r="79" spans="1:12" ht="25.5" customHeight="1">
      <c r="A79" s="42">
        <v>71</v>
      </c>
      <c r="B79" s="5" t="s">
        <v>88</v>
      </c>
      <c r="C79" s="57">
        <v>901</v>
      </c>
      <c r="D79" s="1">
        <v>314</v>
      </c>
      <c r="E79" s="2" t="s">
        <v>76</v>
      </c>
      <c r="F79" s="2"/>
      <c r="G79" s="13" t="s">
        <v>136</v>
      </c>
      <c r="I79" s="19">
        <f aca="true" t="shared" si="7" ref="I79:K80">I80</f>
        <v>37</v>
      </c>
      <c r="J79" s="19">
        <f t="shared" si="7"/>
        <v>37</v>
      </c>
      <c r="K79" s="19">
        <f t="shared" si="7"/>
        <v>20</v>
      </c>
      <c r="L79" s="90">
        <f t="shared" si="6"/>
        <v>54.054054054054056</v>
      </c>
    </row>
    <row r="80" spans="1:12" ht="38.25">
      <c r="A80" s="42">
        <v>72</v>
      </c>
      <c r="B80" s="5" t="s">
        <v>211</v>
      </c>
      <c r="C80" s="57">
        <v>901</v>
      </c>
      <c r="D80" s="1">
        <v>314</v>
      </c>
      <c r="E80" s="2" t="s">
        <v>220</v>
      </c>
      <c r="F80" s="2"/>
      <c r="I80" s="19">
        <f t="shared" si="7"/>
        <v>37</v>
      </c>
      <c r="J80" s="19">
        <f t="shared" si="7"/>
        <v>37</v>
      </c>
      <c r="K80" s="19">
        <f t="shared" si="7"/>
        <v>20</v>
      </c>
      <c r="L80" s="90">
        <f t="shared" si="6"/>
        <v>54.054054054054056</v>
      </c>
    </row>
    <row r="81" spans="1:12" ht="25.5">
      <c r="A81" s="42">
        <v>73</v>
      </c>
      <c r="B81" s="7" t="s">
        <v>134</v>
      </c>
      <c r="C81" s="58">
        <v>901</v>
      </c>
      <c r="D81" s="3">
        <v>314</v>
      </c>
      <c r="E81" s="4" t="s">
        <v>220</v>
      </c>
      <c r="F81" s="4" t="s">
        <v>133</v>
      </c>
      <c r="I81" s="20">
        <f>73-30-6</f>
        <v>37</v>
      </c>
      <c r="J81" s="20">
        <f>73-30-6</f>
        <v>37</v>
      </c>
      <c r="K81" s="89">
        <v>20</v>
      </c>
      <c r="L81" s="86">
        <f t="shared" si="6"/>
        <v>54.054054054054056</v>
      </c>
    </row>
    <row r="82" spans="1:12" ht="38.25">
      <c r="A82" s="42">
        <v>74</v>
      </c>
      <c r="B82" s="5" t="s">
        <v>282</v>
      </c>
      <c r="C82" s="57">
        <v>901</v>
      </c>
      <c r="D82" s="1">
        <v>314</v>
      </c>
      <c r="E82" s="2" t="s">
        <v>290</v>
      </c>
      <c r="F82" s="2"/>
      <c r="I82" s="19">
        <f>I83</f>
        <v>30</v>
      </c>
      <c r="J82" s="19">
        <f>J83</f>
        <v>30</v>
      </c>
      <c r="K82" s="19">
        <f>K83</f>
        <v>0</v>
      </c>
      <c r="L82" s="90">
        <f t="shared" si="6"/>
        <v>0</v>
      </c>
    </row>
    <row r="83" spans="1:12" ht="25.5">
      <c r="A83" s="42">
        <v>75</v>
      </c>
      <c r="B83" s="7" t="s">
        <v>134</v>
      </c>
      <c r="C83" s="58">
        <v>901</v>
      </c>
      <c r="D83" s="3">
        <v>314</v>
      </c>
      <c r="E83" s="4" t="s">
        <v>290</v>
      </c>
      <c r="F83" s="4" t="s">
        <v>133</v>
      </c>
      <c r="I83" s="20">
        <v>30</v>
      </c>
      <c r="J83" s="20">
        <v>30</v>
      </c>
      <c r="K83" s="89">
        <v>0</v>
      </c>
      <c r="L83" s="86">
        <f t="shared" si="6"/>
        <v>0</v>
      </c>
    </row>
    <row r="84" spans="1:12" ht="15.75">
      <c r="A84" s="42">
        <v>76</v>
      </c>
      <c r="B84" s="18" t="s">
        <v>19</v>
      </c>
      <c r="C84" s="57">
        <v>901</v>
      </c>
      <c r="D84" s="1">
        <v>400</v>
      </c>
      <c r="E84" s="2"/>
      <c r="F84" s="2"/>
      <c r="I84" s="19">
        <f>I88+I95+I112+I106+I85</f>
        <v>15100.824</v>
      </c>
      <c r="J84" s="19">
        <f>J88+J95+J112+J106+J85</f>
        <v>15100.824</v>
      </c>
      <c r="K84" s="19">
        <f>K88+K95+K112+K106+K85</f>
        <v>13071.711</v>
      </c>
      <c r="L84" s="90">
        <f t="shared" si="6"/>
        <v>86.56289881929621</v>
      </c>
    </row>
    <row r="85" spans="1:12" ht="15.75">
      <c r="A85" s="42">
        <v>77</v>
      </c>
      <c r="B85" s="18" t="s">
        <v>234</v>
      </c>
      <c r="C85" s="57">
        <v>901</v>
      </c>
      <c r="D85" s="1">
        <v>406</v>
      </c>
      <c r="E85" s="2"/>
      <c r="F85" s="2"/>
      <c r="I85" s="19">
        <f aca="true" t="shared" si="8" ref="I85:K86">I86</f>
        <v>99.248</v>
      </c>
      <c r="J85" s="19">
        <f t="shared" si="8"/>
        <v>99.248</v>
      </c>
      <c r="K85" s="19">
        <f t="shared" si="8"/>
        <v>99.248</v>
      </c>
      <c r="L85" s="90">
        <f t="shared" si="6"/>
        <v>100</v>
      </c>
    </row>
    <row r="86" spans="1:12" ht="25.5">
      <c r="A86" s="42">
        <v>78</v>
      </c>
      <c r="B86" s="5" t="s">
        <v>212</v>
      </c>
      <c r="C86" s="57">
        <v>901</v>
      </c>
      <c r="D86" s="1">
        <v>406</v>
      </c>
      <c r="E86" s="2" t="s">
        <v>221</v>
      </c>
      <c r="F86" s="2"/>
      <c r="I86" s="19">
        <f t="shared" si="8"/>
        <v>99.248</v>
      </c>
      <c r="J86" s="19">
        <f t="shared" si="8"/>
        <v>99.248</v>
      </c>
      <c r="K86" s="19">
        <f t="shared" si="8"/>
        <v>99.248</v>
      </c>
      <c r="L86" s="90">
        <f t="shared" si="6"/>
        <v>100</v>
      </c>
    </row>
    <row r="87" spans="1:12" ht="25.5">
      <c r="A87" s="42">
        <v>79</v>
      </c>
      <c r="B87" s="7" t="s">
        <v>134</v>
      </c>
      <c r="C87" s="58">
        <v>901</v>
      </c>
      <c r="D87" s="3">
        <v>406</v>
      </c>
      <c r="E87" s="4" t="s">
        <v>221</v>
      </c>
      <c r="F87" s="4" t="s">
        <v>133</v>
      </c>
      <c r="I87" s="21">
        <v>99.248</v>
      </c>
      <c r="J87" s="21">
        <v>99.248</v>
      </c>
      <c r="K87" s="89">
        <v>99.248</v>
      </c>
      <c r="L87" s="86">
        <f t="shared" si="6"/>
        <v>100</v>
      </c>
    </row>
    <row r="88" spans="1:12" ht="12.75">
      <c r="A88" s="42">
        <v>80</v>
      </c>
      <c r="B88" s="5" t="s">
        <v>20</v>
      </c>
      <c r="C88" s="57">
        <v>901</v>
      </c>
      <c r="D88" s="1">
        <v>408</v>
      </c>
      <c r="E88" s="2"/>
      <c r="F88" s="2"/>
      <c r="I88" s="19">
        <f>I92+I89</f>
        <v>6298</v>
      </c>
      <c r="J88" s="19">
        <f>J92+J89</f>
        <v>6298</v>
      </c>
      <c r="K88" s="19">
        <f>K92+K89</f>
        <v>6298</v>
      </c>
      <c r="L88" s="90">
        <f t="shared" si="6"/>
        <v>100</v>
      </c>
    </row>
    <row r="89" spans="1:12" ht="12.75">
      <c r="A89" s="42">
        <v>81</v>
      </c>
      <c r="B89" s="69" t="s">
        <v>213</v>
      </c>
      <c r="C89" s="57">
        <v>901</v>
      </c>
      <c r="D89" s="1">
        <v>408</v>
      </c>
      <c r="E89" s="17" t="s">
        <v>222</v>
      </c>
      <c r="F89" s="17"/>
      <c r="I89" s="19">
        <f aca="true" t="shared" si="9" ref="I89:K90">I90</f>
        <v>0</v>
      </c>
      <c r="J89" s="19">
        <f t="shared" si="9"/>
        <v>0</v>
      </c>
      <c r="K89" s="19">
        <f t="shared" si="9"/>
        <v>0</v>
      </c>
      <c r="L89" s="90">
        <v>0</v>
      </c>
    </row>
    <row r="90" spans="1:12" ht="25.5">
      <c r="A90" s="42">
        <v>82</v>
      </c>
      <c r="B90" s="5" t="s">
        <v>214</v>
      </c>
      <c r="C90" s="57">
        <v>901</v>
      </c>
      <c r="D90" s="1">
        <v>408</v>
      </c>
      <c r="E90" s="2" t="s">
        <v>223</v>
      </c>
      <c r="F90" s="2"/>
      <c r="I90" s="19">
        <f t="shared" si="9"/>
        <v>0</v>
      </c>
      <c r="J90" s="19">
        <f t="shared" si="9"/>
        <v>0</v>
      </c>
      <c r="K90" s="19">
        <f t="shared" si="9"/>
        <v>0</v>
      </c>
      <c r="L90" s="90">
        <v>0</v>
      </c>
    </row>
    <row r="91" spans="1:12" ht="38.25">
      <c r="A91" s="42">
        <v>83</v>
      </c>
      <c r="B91" s="13" t="s">
        <v>138</v>
      </c>
      <c r="C91" s="58">
        <v>901</v>
      </c>
      <c r="D91" s="3">
        <v>408</v>
      </c>
      <c r="E91" s="4" t="s">
        <v>223</v>
      </c>
      <c r="F91" s="4" t="s">
        <v>137</v>
      </c>
      <c r="I91" s="21">
        <f>376-39.94-46-290.06</f>
        <v>0</v>
      </c>
      <c r="J91" s="21">
        <f>376-39.94-46-290.06</f>
        <v>0</v>
      </c>
      <c r="K91" s="89">
        <v>0</v>
      </c>
      <c r="L91" s="86">
        <v>0</v>
      </c>
    </row>
    <row r="92" spans="1:12" ht="12.75">
      <c r="A92" s="42">
        <v>84</v>
      </c>
      <c r="B92" s="5" t="s">
        <v>21</v>
      </c>
      <c r="C92" s="57">
        <v>901</v>
      </c>
      <c r="D92" s="1">
        <v>408</v>
      </c>
      <c r="E92" s="2">
        <v>3170000</v>
      </c>
      <c r="F92" s="2"/>
      <c r="I92" s="19">
        <f aca="true" t="shared" si="10" ref="I92:K93">I93</f>
        <v>6298</v>
      </c>
      <c r="J92" s="19">
        <f t="shared" si="10"/>
        <v>6298</v>
      </c>
      <c r="K92" s="19">
        <f t="shared" si="10"/>
        <v>6298</v>
      </c>
      <c r="L92" s="90">
        <f t="shared" si="6"/>
        <v>100</v>
      </c>
    </row>
    <row r="93" spans="1:12" ht="25.5">
      <c r="A93" s="42">
        <v>85</v>
      </c>
      <c r="B93" s="5" t="s">
        <v>22</v>
      </c>
      <c r="C93" s="57">
        <v>901</v>
      </c>
      <c r="D93" s="1">
        <v>408</v>
      </c>
      <c r="E93" s="2">
        <v>3170100</v>
      </c>
      <c r="F93" s="2"/>
      <c r="I93" s="19">
        <f t="shared" si="10"/>
        <v>6298</v>
      </c>
      <c r="J93" s="19">
        <f t="shared" si="10"/>
        <v>6298</v>
      </c>
      <c r="K93" s="19">
        <f t="shared" si="10"/>
        <v>6298</v>
      </c>
      <c r="L93" s="90">
        <f t="shared" si="6"/>
        <v>100</v>
      </c>
    </row>
    <row r="94" spans="1:12" ht="38.25">
      <c r="A94" s="42">
        <v>86</v>
      </c>
      <c r="B94" s="13" t="s">
        <v>138</v>
      </c>
      <c r="C94" s="58">
        <v>901</v>
      </c>
      <c r="D94" s="3">
        <v>408</v>
      </c>
      <c r="E94" s="4">
        <v>3170100</v>
      </c>
      <c r="F94" s="4" t="s">
        <v>137</v>
      </c>
      <c r="I94" s="20">
        <v>6298</v>
      </c>
      <c r="J94" s="20">
        <v>6298</v>
      </c>
      <c r="K94" s="89">
        <v>6298</v>
      </c>
      <c r="L94" s="86">
        <f t="shared" si="6"/>
        <v>100</v>
      </c>
    </row>
    <row r="95" spans="1:12" ht="12.75">
      <c r="A95" s="42">
        <v>87</v>
      </c>
      <c r="B95" s="5" t="s">
        <v>140</v>
      </c>
      <c r="C95" s="57">
        <v>901</v>
      </c>
      <c r="D95" s="1">
        <v>409</v>
      </c>
      <c r="E95" s="2"/>
      <c r="F95" s="2"/>
      <c r="I95" s="19">
        <f>I96+I101+I104</f>
        <v>4787.960000000001</v>
      </c>
      <c r="J95" s="19">
        <f>J96+J101+J104</f>
        <v>4787.960000000001</v>
      </c>
      <c r="K95" s="19">
        <f>K96+K101+K104</f>
        <v>3622.598</v>
      </c>
      <c r="L95" s="90">
        <f t="shared" si="6"/>
        <v>75.66057360546034</v>
      </c>
    </row>
    <row r="96" spans="1:12" ht="12.75">
      <c r="A96" s="42">
        <v>88</v>
      </c>
      <c r="B96" s="5" t="s">
        <v>238</v>
      </c>
      <c r="C96" s="57">
        <v>901</v>
      </c>
      <c r="D96" s="1">
        <v>409</v>
      </c>
      <c r="E96" s="2" t="s">
        <v>159</v>
      </c>
      <c r="F96" s="2"/>
      <c r="I96" s="19">
        <f aca="true" t="shared" si="11" ref="I96:K97">I97</f>
        <v>3674.5910000000003</v>
      </c>
      <c r="J96" s="19">
        <f t="shared" si="11"/>
        <v>3674.5910000000003</v>
      </c>
      <c r="K96" s="19">
        <f t="shared" si="11"/>
        <v>3620.529</v>
      </c>
      <c r="L96" s="90">
        <f t="shared" si="6"/>
        <v>98.52876143222468</v>
      </c>
    </row>
    <row r="97" spans="1:12" ht="12.75">
      <c r="A97" s="42">
        <v>89</v>
      </c>
      <c r="B97" s="5" t="s">
        <v>161</v>
      </c>
      <c r="C97" s="57">
        <v>901</v>
      </c>
      <c r="D97" s="1">
        <v>409</v>
      </c>
      <c r="E97" s="2" t="s">
        <v>160</v>
      </c>
      <c r="F97" s="2"/>
      <c r="I97" s="19">
        <f t="shared" si="11"/>
        <v>3674.5910000000003</v>
      </c>
      <c r="J97" s="19">
        <f t="shared" si="11"/>
        <v>3674.5910000000003</v>
      </c>
      <c r="K97" s="19">
        <f t="shared" si="11"/>
        <v>3620.529</v>
      </c>
      <c r="L97" s="90">
        <f t="shared" si="6"/>
        <v>98.52876143222468</v>
      </c>
    </row>
    <row r="98" spans="1:12" ht="12.75">
      <c r="A98" s="42">
        <v>90</v>
      </c>
      <c r="B98" s="5" t="s">
        <v>163</v>
      </c>
      <c r="C98" s="57">
        <v>901</v>
      </c>
      <c r="D98" s="1">
        <v>409</v>
      </c>
      <c r="E98" s="2" t="s">
        <v>162</v>
      </c>
      <c r="F98" s="2"/>
      <c r="I98" s="19">
        <f>I100+I99</f>
        <v>3674.5910000000003</v>
      </c>
      <c r="J98" s="19">
        <f>J100+J99</f>
        <v>3674.5910000000003</v>
      </c>
      <c r="K98" s="19">
        <f>K100+K99</f>
        <v>3620.529</v>
      </c>
      <c r="L98" s="90">
        <f t="shared" si="6"/>
        <v>98.52876143222468</v>
      </c>
    </row>
    <row r="99" spans="1:12" ht="25.5">
      <c r="A99" s="42">
        <v>91</v>
      </c>
      <c r="B99" s="13" t="s">
        <v>136</v>
      </c>
      <c r="C99" s="58">
        <v>901</v>
      </c>
      <c r="D99" s="3">
        <v>409</v>
      </c>
      <c r="E99" s="4" t="s">
        <v>162</v>
      </c>
      <c r="F99" s="4" t="s">
        <v>135</v>
      </c>
      <c r="I99" s="21">
        <v>1157.78</v>
      </c>
      <c r="J99" s="21">
        <v>1157.78</v>
      </c>
      <c r="K99" s="89">
        <v>1157.772</v>
      </c>
      <c r="L99" s="86">
        <f t="shared" si="6"/>
        <v>99.99930902243949</v>
      </c>
    </row>
    <row r="100" spans="1:12" ht="25.5">
      <c r="A100" s="42">
        <v>92</v>
      </c>
      <c r="B100" s="7" t="s">
        <v>134</v>
      </c>
      <c r="C100" s="58">
        <v>901</v>
      </c>
      <c r="D100" s="3">
        <v>409</v>
      </c>
      <c r="E100" s="4" t="s">
        <v>162</v>
      </c>
      <c r="F100" s="53" t="s">
        <v>133</v>
      </c>
      <c r="I100" s="20">
        <v>2516.811</v>
      </c>
      <c r="J100" s="20">
        <v>2516.811</v>
      </c>
      <c r="K100" s="89">
        <v>2462.757</v>
      </c>
      <c r="L100" s="86">
        <f t="shared" si="6"/>
        <v>97.8522821141516</v>
      </c>
    </row>
    <row r="101" spans="1:12" ht="25.5">
      <c r="A101" s="42">
        <v>93</v>
      </c>
      <c r="B101" s="5" t="s">
        <v>88</v>
      </c>
      <c r="C101" s="57">
        <v>901</v>
      </c>
      <c r="D101" s="1">
        <v>409</v>
      </c>
      <c r="E101" s="10" t="s">
        <v>76</v>
      </c>
      <c r="F101" s="10"/>
      <c r="I101" s="19">
        <f>+I102</f>
        <v>2.069</v>
      </c>
      <c r="J101" s="19">
        <f>+J102</f>
        <v>2.069</v>
      </c>
      <c r="K101" s="19">
        <f>+K102</f>
        <v>2.069</v>
      </c>
      <c r="L101" s="90">
        <f t="shared" si="6"/>
        <v>100</v>
      </c>
    </row>
    <row r="102" spans="1:12" ht="51">
      <c r="A102" s="42">
        <v>94</v>
      </c>
      <c r="B102" s="5" t="s">
        <v>215</v>
      </c>
      <c r="C102" s="57">
        <v>901</v>
      </c>
      <c r="D102" s="1">
        <v>409</v>
      </c>
      <c r="E102" s="2" t="s">
        <v>190</v>
      </c>
      <c r="F102" s="2"/>
      <c r="I102" s="19">
        <f>I103</f>
        <v>2.069</v>
      </c>
      <c r="J102" s="19">
        <f>J103</f>
        <v>2.069</v>
      </c>
      <c r="K102" s="19">
        <f>K103</f>
        <v>2.069</v>
      </c>
      <c r="L102" s="90">
        <f t="shared" si="6"/>
        <v>100</v>
      </c>
    </row>
    <row r="103" spans="1:12" ht="25.5">
      <c r="A103" s="42">
        <v>95</v>
      </c>
      <c r="B103" s="13" t="s">
        <v>136</v>
      </c>
      <c r="C103" s="58">
        <v>901</v>
      </c>
      <c r="D103" s="3">
        <v>409</v>
      </c>
      <c r="E103" s="4" t="s">
        <v>190</v>
      </c>
      <c r="F103" s="4" t="s">
        <v>135</v>
      </c>
      <c r="I103" s="20">
        <v>2.069</v>
      </c>
      <c r="J103" s="20">
        <v>2.069</v>
      </c>
      <c r="K103" s="89">
        <v>2.069</v>
      </c>
      <c r="L103" s="86">
        <f t="shared" si="6"/>
        <v>100</v>
      </c>
    </row>
    <row r="104" spans="1:12" ht="38.25">
      <c r="A104" s="42">
        <v>96</v>
      </c>
      <c r="B104" s="5" t="s">
        <v>188</v>
      </c>
      <c r="C104" s="57">
        <v>901</v>
      </c>
      <c r="D104" s="1">
        <v>409</v>
      </c>
      <c r="E104" s="2" t="s">
        <v>256</v>
      </c>
      <c r="F104" s="2"/>
      <c r="I104" s="19">
        <f>I105</f>
        <v>1111.3000000000002</v>
      </c>
      <c r="J104" s="19">
        <f>J105</f>
        <v>1111.3000000000002</v>
      </c>
      <c r="K104" s="19">
        <f>K105</f>
        <v>0</v>
      </c>
      <c r="L104" s="90">
        <f t="shared" si="6"/>
        <v>0</v>
      </c>
    </row>
    <row r="105" spans="1:12" ht="25.5">
      <c r="A105" s="42">
        <v>97</v>
      </c>
      <c r="B105" s="13" t="s">
        <v>136</v>
      </c>
      <c r="C105" s="58">
        <v>901</v>
      </c>
      <c r="D105" s="3">
        <v>409</v>
      </c>
      <c r="E105" s="4" t="s">
        <v>256</v>
      </c>
      <c r="F105" s="4" t="s">
        <v>135</v>
      </c>
      <c r="I105" s="20">
        <f>1120.4-9.1</f>
        <v>1111.3000000000002</v>
      </c>
      <c r="J105" s="20">
        <f>1120.4-9.1</f>
        <v>1111.3000000000002</v>
      </c>
      <c r="K105" s="89">
        <v>0</v>
      </c>
      <c r="L105" s="86">
        <f t="shared" si="6"/>
        <v>0</v>
      </c>
    </row>
    <row r="106" spans="1:12" ht="12.75">
      <c r="A106" s="42">
        <v>98</v>
      </c>
      <c r="B106" s="5" t="s">
        <v>97</v>
      </c>
      <c r="C106" s="57">
        <v>901</v>
      </c>
      <c r="D106" s="1">
        <v>410</v>
      </c>
      <c r="E106" s="2"/>
      <c r="F106" s="2"/>
      <c r="I106" s="19">
        <f>+I107+I110</f>
        <v>637.31</v>
      </c>
      <c r="J106" s="19">
        <f>+J107+J110</f>
        <v>637.31</v>
      </c>
      <c r="K106" s="19">
        <f>+K107+K110</f>
        <v>297.909</v>
      </c>
      <c r="L106" s="90">
        <f t="shared" si="6"/>
        <v>46.74475529961871</v>
      </c>
    </row>
    <row r="107" spans="1:12" ht="25.5">
      <c r="A107" s="42">
        <v>99</v>
      </c>
      <c r="B107" s="5" t="s">
        <v>88</v>
      </c>
      <c r="C107" s="58">
        <v>901</v>
      </c>
      <c r="D107" s="9">
        <v>410</v>
      </c>
      <c r="E107" s="10" t="s">
        <v>76</v>
      </c>
      <c r="F107" s="10"/>
      <c r="I107" s="19">
        <f aca="true" t="shared" si="12" ref="I107:K108">I108</f>
        <v>311.40999999999997</v>
      </c>
      <c r="J107" s="19">
        <f t="shared" si="12"/>
        <v>311.40999999999997</v>
      </c>
      <c r="K107" s="19">
        <f t="shared" si="12"/>
        <v>297.909</v>
      </c>
      <c r="L107" s="90">
        <f t="shared" si="6"/>
        <v>95.66455797822807</v>
      </c>
    </row>
    <row r="108" spans="1:12" ht="38.25">
      <c r="A108" s="42">
        <v>100</v>
      </c>
      <c r="B108" s="5" t="s">
        <v>158</v>
      </c>
      <c r="C108" s="57">
        <v>901</v>
      </c>
      <c r="D108" s="9">
        <v>410</v>
      </c>
      <c r="E108" s="10" t="s">
        <v>139</v>
      </c>
      <c r="F108" s="10"/>
      <c r="I108" s="19">
        <f t="shared" si="12"/>
        <v>311.40999999999997</v>
      </c>
      <c r="J108" s="19">
        <f t="shared" si="12"/>
        <v>311.40999999999997</v>
      </c>
      <c r="K108" s="19">
        <f t="shared" si="12"/>
        <v>297.909</v>
      </c>
      <c r="L108" s="90">
        <f t="shared" si="6"/>
        <v>95.66455797822807</v>
      </c>
    </row>
    <row r="109" spans="1:12" ht="25.5">
      <c r="A109" s="42">
        <v>101</v>
      </c>
      <c r="B109" s="7" t="s">
        <v>143</v>
      </c>
      <c r="C109" s="58">
        <v>901</v>
      </c>
      <c r="D109" s="11">
        <v>410</v>
      </c>
      <c r="E109" s="12" t="s">
        <v>139</v>
      </c>
      <c r="F109" s="4" t="s">
        <v>142</v>
      </c>
      <c r="I109" s="21">
        <f>313.7-2.29</f>
        <v>311.40999999999997</v>
      </c>
      <c r="J109" s="21">
        <f>313.7-2.29</f>
        <v>311.40999999999997</v>
      </c>
      <c r="K109" s="89">
        <v>297.909</v>
      </c>
      <c r="L109" s="86">
        <f t="shared" si="6"/>
        <v>95.66455797822807</v>
      </c>
    </row>
    <row r="110" spans="1:12" ht="25.5">
      <c r="A110" s="42">
        <v>102</v>
      </c>
      <c r="B110" s="5" t="s">
        <v>239</v>
      </c>
      <c r="C110" s="57">
        <v>901</v>
      </c>
      <c r="D110" s="1">
        <v>410</v>
      </c>
      <c r="E110" s="2" t="s">
        <v>257</v>
      </c>
      <c r="F110" s="2"/>
      <c r="I110" s="19">
        <f>I111</f>
        <v>325.9</v>
      </c>
      <c r="J110" s="19">
        <f>J111</f>
        <v>325.9</v>
      </c>
      <c r="K110" s="19">
        <f>K111</f>
        <v>0</v>
      </c>
      <c r="L110" s="90">
        <f t="shared" si="6"/>
        <v>0</v>
      </c>
    </row>
    <row r="111" spans="1:12" ht="25.5">
      <c r="A111" s="42">
        <v>103</v>
      </c>
      <c r="B111" s="7" t="s">
        <v>143</v>
      </c>
      <c r="C111" s="58">
        <v>901</v>
      </c>
      <c r="D111" s="3">
        <v>410</v>
      </c>
      <c r="E111" s="4" t="s">
        <v>257</v>
      </c>
      <c r="F111" s="4" t="s">
        <v>142</v>
      </c>
      <c r="I111" s="21">
        <v>325.9</v>
      </c>
      <c r="J111" s="21">
        <v>325.9</v>
      </c>
      <c r="K111" s="89">
        <v>0</v>
      </c>
      <c r="L111" s="86">
        <f t="shared" si="6"/>
        <v>0</v>
      </c>
    </row>
    <row r="112" spans="1:12" ht="12.75">
      <c r="A112" s="42">
        <v>104</v>
      </c>
      <c r="B112" s="5" t="s">
        <v>23</v>
      </c>
      <c r="C112" s="57">
        <v>901</v>
      </c>
      <c r="D112" s="1">
        <v>412</v>
      </c>
      <c r="E112" s="2"/>
      <c r="F112" s="2"/>
      <c r="I112" s="19">
        <f>I120+I116+I127+I129+I125+I113+I131</f>
        <v>3278.306</v>
      </c>
      <c r="J112" s="19">
        <f>J120+J116+J127+J129+J125+J113+J131</f>
        <v>3278.306</v>
      </c>
      <c r="K112" s="19">
        <f>K120+K116+K127+K129+K125+K113+K131</f>
        <v>2753.956</v>
      </c>
      <c r="L112" s="90">
        <f t="shared" si="6"/>
        <v>84.00545891689184</v>
      </c>
    </row>
    <row r="113" spans="1:12" ht="25.5">
      <c r="A113" s="42">
        <v>105</v>
      </c>
      <c r="B113" s="5" t="s">
        <v>240</v>
      </c>
      <c r="C113" s="57">
        <v>901</v>
      </c>
      <c r="D113" s="1">
        <v>412</v>
      </c>
      <c r="E113" s="2">
        <v>3400000</v>
      </c>
      <c r="F113" s="2"/>
      <c r="I113" s="19">
        <f aca="true" t="shared" si="13" ref="I113:K114">I114</f>
        <v>88.3</v>
      </c>
      <c r="J113" s="19">
        <f t="shared" si="13"/>
        <v>88.3</v>
      </c>
      <c r="K113" s="19">
        <f t="shared" si="13"/>
        <v>28.288</v>
      </c>
      <c r="L113" s="90">
        <f t="shared" si="6"/>
        <v>32.036240090600224</v>
      </c>
    </row>
    <row r="114" spans="1:12" ht="12.75">
      <c r="A114" s="42">
        <v>106</v>
      </c>
      <c r="B114" s="5" t="s">
        <v>241</v>
      </c>
      <c r="C114" s="57">
        <v>901</v>
      </c>
      <c r="D114" s="1">
        <v>412</v>
      </c>
      <c r="E114" s="2">
        <v>3400300</v>
      </c>
      <c r="F114" s="2"/>
      <c r="I114" s="19">
        <f t="shared" si="13"/>
        <v>88.3</v>
      </c>
      <c r="J114" s="19">
        <f t="shared" si="13"/>
        <v>88.3</v>
      </c>
      <c r="K114" s="19">
        <f t="shared" si="13"/>
        <v>28.288</v>
      </c>
      <c r="L114" s="90">
        <f t="shared" si="6"/>
        <v>32.036240090600224</v>
      </c>
    </row>
    <row r="115" spans="1:12" ht="25.5">
      <c r="A115" s="42">
        <v>107</v>
      </c>
      <c r="B115" s="7" t="s">
        <v>134</v>
      </c>
      <c r="C115" s="58">
        <v>901</v>
      </c>
      <c r="D115" s="3">
        <v>412</v>
      </c>
      <c r="E115" s="4">
        <v>3400300</v>
      </c>
      <c r="F115" s="4" t="s">
        <v>133</v>
      </c>
      <c r="I115" s="21">
        <v>88.3</v>
      </c>
      <c r="J115" s="21">
        <v>88.3</v>
      </c>
      <c r="K115" s="89">
        <v>28.288</v>
      </c>
      <c r="L115" s="86">
        <f t="shared" si="6"/>
        <v>32.036240090600224</v>
      </c>
    </row>
    <row r="116" spans="1:12" ht="25.5">
      <c r="A116" s="42">
        <v>108</v>
      </c>
      <c r="B116" s="5" t="s">
        <v>88</v>
      </c>
      <c r="C116" s="57">
        <v>901</v>
      </c>
      <c r="D116" s="1">
        <v>412</v>
      </c>
      <c r="E116" s="2">
        <v>7950000</v>
      </c>
      <c r="F116" s="2"/>
      <c r="I116" s="19">
        <f>I117</f>
        <v>105</v>
      </c>
      <c r="J116" s="19">
        <f>J117</f>
        <v>105</v>
      </c>
      <c r="K116" s="19">
        <f>K117</f>
        <v>27.75</v>
      </c>
      <c r="L116" s="90">
        <f t="shared" si="6"/>
        <v>26.42857142857143</v>
      </c>
    </row>
    <row r="117" spans="1:12" ht="38.25">
      <c r="A117" s="42">
        <v>109</v>
      </c>
      <c r="B117" s="5" t="s">
        <v>216</v>
      </c>
      <c r="C117" s="57">
        <v>901</v>
      </c>
      <c r="D117" s="1">
        <v>412</v>
      </c>
      <c r="E117" s="2" t="s">
        <v>224</v>
      </c>
      <c r="F117" s="4"/>
      <c r="I117" s="19">
        <f>I118+I119</f>
        <v>105</v>
      </c>
      <c r="J117" s="19">
        <f>J118+J119</f>
        <v>105</v>
      </c>
      <c r="K117" s="19">
        <f>K118+K119</f>
        <v>27.75</v>
      </c>
      <c r="L117" s="90">
        <f t="shared" si="6"/>
        <v>26.42857142857143</v>
      </c>
    </row>
    <row r="118" spans="1:12" ht="38.25">
      <c r="A118" s="42">
        <v>110</v>
      </c>
      <c r="B118" s="13" t="s">
        <v>138</v>
      </c>
      <c r="C118" s="58">
        <v>901</v>
      </c>
      <c r="D118" s="3">
        <v>412</v>
      </c>
      <c r="E118" s="4" t="s">
        <v>224</v>
      </c>
      <c r="F118" s="71" t="s">
        <v>137</v>
      </c>
      <c r="I118" s="20">
        <v>100</v>
      </c>
      <c r="J118" s="20">
        <v>100</v>
      </c>
      <c r="K118" s="89">
        <v>22.75</v>
      </c>
      <c r="L118" s="86">
        <f t="shared" si="6"/>
        <v>22.75</v>
      </c>
    </row>
    <row r="119" spans="1:12" ht="25.5">
      <c r="A119" s="42">
        <v>111</v>
      </c>
      <c r="B119" s="7" t="s">
        <v>134</v>
      </c>
      <c r="C119" s="58">
        <v>901</v>
      </c>
      <c r="D119" s="3">
        <v>412</v>
      </c>
      <c r="E119" s="4" t="s">
        <v>224</v>
      </c>
      <c r="F119" s="71" t="s">
        <v>133</v>
      </c>
      <c r="I119" s="20">
        <v>5</v>
      </c>
      <c r="J119" s="20">
        <v>5</v>
      </c>
      <c r="K119" s="89">
        <v>5</v>
      </c>
      <c r="L119" s="86">
        <f t="shared" si="6"/>
        <v>100</v>
      </c>
    </row>
    <row r="120" spans="1:12" ht="25.5">
      <c r="A120" s="42">
        <v>112</v>
      </c>
      <c r="B120" s="5" t="s">
        <v>88</v>
      </c>
      <c r="C120" s="57">
        <v>901</v>
      </c>
      <c r="D120" s="9">
        <v>412</v>
      </c>
      <c r="E120" s="10" t="s">
        <v>76</v>
      </c>
      <c r="F120" s="10"/>
      <c r="I120" s="19">
        <f>+I123+I121</f>
        <v>752.76</v>
      </c>
      <c r="J120" s="19">
        <f>+J123+J121</f>
        <v>752.76</v>
      </c>
      <c r="K120" s="19">
        <f>+K123+K121</f>
        <v>748.654</v>
      </c>
      <c r="L120" s="90">
        <f t="shared" si="6"/>
        <v>99.4545406238376</v>
      </c>
    </row>
    <row r="121" spans="1:12" ht="25.5">
      <c r="A121" s="42">
        <v>113</v>
      </c>
      <c r="B121" s="5" t="s">
        <v>164</v>
      </c>
      <c r="C121" s="57">
        <v>901</v>
      </c>
      <c r="D121" s="9">
        <v>412</v>
      </c>
      <c r="E121" s="10" t="s">
        <v>141</v>
      </c>
      <c r="F121" s="10"/>
      <c r="I121" s="19">
        <f>I122</f>
        <v>207.8</v>
      </c>
      <c r="J121" s="19">
        <f>J122</f>
        <v>207.8</v>
      </c>
      <c r="K121" s="19">
        <f>K122</f>
        <v>203.696</v>
      </c>
      <c r="L121" s="90">
        <f t="shared" si="6"/>
        <v>98.02502406159769</v>
      </c>
    </row>
    <row r="122" spans="1:12" ht="25.5">
      <c r="A122" s="42">
        <v>114</v>
      </c>
      <c r="B122" s="7" t="s">
        <v>136</v>
      </c>
      <c r="C122" s="58">
        <v>901</v>
      </c>
      <c r="D122" s="11">
        <v>412</v>
      </c>
      <c r="E122" s="12" t="s">
        <v>141</v>
      </c>
      <c r="F122" s="4" t="s">
        <v>135</v>
      </c>
      <c r="I122" s="21">
        <v>207.8</v>
      </c>
      <c r="J122" s="21">
        <v>207.8</v>
      </c>
      <c r="K122" s="89">
        <v>203.696</v>
      </c>
      <c r="L122" s="86">
        <f t="shared" si="6"/>
        <v>98.02502406159769</v>
      </c>
    </row>
    <row r="123" spans="1:12" ht="51">
      <c r="A123" s="42">
        <v>115</v>
      </c>
      <c r="B123" s="5" t="s">
        <v>199</v>
      </c>
      <c r="C123" s="57">
        <v>901</v>
      </c>
      <c r="D123" s="9">
        <v>412</v>
      </c>
      <c r="E123" s="10" t="s">
        <v>144</v>
      </c>
      <c r="F123" s="10"/>
      <c r="I123" s="19">
        <f>I124</f>
        <v>544.96</v>
      </c>
      <c r="J123" s="19">
        <f>J124</f>
        <v>544.96</v>
      </c>
      <c r="K123" s="19">
        <f>K124</f>
        <v>544.958</v>
      </c>
      <c r="L123" s="90">
        <f t="shared" si="6"/>
        <v>99.99963300058718</v>
      </c>
    </row>
    <row r="124" spans="1:12" ht="25.5">
      <c r="A124" s="42">
        <v>116</v>
      </c>
      <c r="B124" s="7" t="s">
        <v>134</v>
      </c>
      <c r="C124" s="58">
        <v>901</v>
      </c>
      <c r="D124" s="11">
        <v>412</v>
      </c>
      <c r="E124" s="12" t="s">
        <v>144</v>
      </c>
      <c r="F124" s="4" t="s">
        <v>133</v>
      </c>
      <c r="I124" s="20">
        <v>544.96</v>
      </c>
      <c r="J124" s="20">
        <v>544.96</v>
      </c>
      <c r="K124" s="89">
        <v>544.958</v>
      </c>
      <c r="L124" s="86">
        <f t="shared" si="6"/>
        <v>99.99963300058718</v>
      </c>
    </row>
    <row r="125" spans="1:12" ht="25.5">
      <c r="A125" s="42">
        <v>117</v>
      </c>
      <c r="B125" s="5" t="s">
        <v>242</v>
      </c>
      <c r="C125" s="57">
        <v>901</v>
      </c>
      <c r="D125" s="9">
        <v>412</v>
      </c>
      <c r="E125" s="10" t="s">
        <v>258</v>
      </c>
      <c r="F125" s="2"/>
      <c r="I125" s="19">
        <f>I126</f>
        <v>660.317</v>
      </c>
      <c r="J125" s="19">
        <f>J126</f>
        <v>660.317</v>
      </c>
      <c r="K125" s="19">
        <f>K126</f>
        <v>400</v>
      </c>
      <c r="L125" s="90">
        <f t="shared" si="6"/>
        <v>60.57696530605754</v>
      </c>
    </row>
    <row r="126" spans="1:12" ht="25.5">
      <c r="A126" s="42">
        <v>118</v>
      </c>
      <c r="B126" s="7" t="s">
        <v>134</v>
      </c>
      <c r="C126" s="58">
        <v>901</v>
      </c>
      <c r="D126" s="11">
        <v>412</v>
      </c>
      <c r="E126" s="12" t="s">
        <v>258</v>
      </c>
      <c r="F126" s="4" t="s">
        <v>133</v>
      </c>
      <c r="I126" s="20">
        <f>696-35.683</f>
        <v>660.317</v>
      </c>
      <c r="J126" s="20">
        <f>696-35.683</f>
        <v>660.317</v>
      </c>
      <c r="K126" s="89">
        <v>400</v>
      </c>
      <c r="L126" s="86">
        <f t="shared" si="6"/>
        <v>60.57696530605754</v>
      </c>
    </row>
    <row r="127" spans="1:12" ht="38.25">
      <c r="A127" s="42">
        <v>119</v>
      </c>
      <c r="B127" s="5" t="s">
        <v>243</v>
      </c>
      <c r="C127" s="57">
        <v>901</v>
      </c>
      <c r="D127" s="9">
        <v>412</v>
      </c>
      <c r="E127" s="10" t="s">
        <v>259</v>
      </c>
      <c r="F127" s="4"/>
      <c r="I127" s="19">
        <f>I128</f>
        <v>150</v>
      </c>
      <c r="J127" s="19">
        <f>J128</f>
        <v>150</v>
      </c>
      <c r="K127" s="19">
        <f>K128</f>
        <v>34.125</v>
      </c>
      <c r="L127" s="90">
        <f t="shared" si="6"/>
        <v>22.75</v>
      </c>
    </row>
    <row r="128" spans="1:12" ht="38.25">
      <c r="A128" s="42">
        <v>120</v>
      </c>
      <c r="B128" s="13" t="s">
        <v>138</v>
      </c>
      <c r="C128" s="58">
        <v>901</v>
      </c>
      <c r="D128" s="11">
        <v>412</v>
      </c>
      <c r="E128" s="12" t="s">
        <v>259</v>
      </c>
      <c r="F128" s="4" t="s">
        <v>137</v>
      </c>
      <c r="I128" s="20">
        <v>150</v>
      </c>
      <c r="J128" s="20">
        <v>150</v>
      </c>
      <c r="K128" s="89">
        <v>34.125</v>
      </c>
      <c r="L128" s="86">
        <f t="shared" si="6"/>
        <v>22.75</v>
      </c>
    </row>
    <row r="129" spans="1:12" ht="38.25">
      <c r="A129" s="42">
        <v>121</v>
      </c>
      <c r="B129" s="5" t="s">
        <v>244</v>
      </c>
      <c r="C129" s="57">
        <v>901</v>
      </c>
      <c r="D129" s="9">
        <v>412</v>
      </c>
      <c r="E129" s="10" t="s">
        <v>260</v>
      </c>
      <c r="F129" s="72"/>
      <c r="I129" s="19">
        <f>I130</f>
        <v>1271.6</v>
      </c>
      <c r="J129" s="19">
        <f>J130</f>
        <v>1271.6</v>
      </c>
      <c r="K129" s="19">
        <f>K130</f>
        <v>1271.57</v>
      </c>
      <c r="L129" s="90">
        <f t="shared" si="6"/>
        <v>99.99764076753696</v>
      </c>
    </row>
    <row r="130" spans="1:12" ht="25.5">
      <c r="A130" s="42">
        <v>122</v>
      </c>
      <c r="B130" s="7" t="s">
        <v>134</v>
      </c>
      <c r="C130" s="58">
        <v>901</v>
      </c>
      <c r="D130" s="11">
        <v>412</v>
      </c>
      <c r="E130" s="12" t="s">
        <v>260</v>
      </c>
      <c r="F130" s="4" t="s">
        <v>133</v>
      </c>
      <c r="I130" s="20">
        <v>1271.6</v>
      </c>
      <c r="J130" s="20">
        <v>1271.6</v>
      </c>
      <c r="K130" s="89">
        <v>1271.57</v>
      </c>
      <c r="L130" s="86">
        <f t="shared" si="6"/>
        <v>99.99764076753696</v>
      </c>
    </row>
    <row r="131" spans="1:12" ht="25.5">
      <c r="A131" s="42">
        <v>123</v>
      </c>
      <c r="B131" s="5" t="s">
        <v>272</v>
      </c>
      <c r="C131" s="57">
        <v>901</v>
      </c>
      <c r="D131" s="9">
        <v>412</v>
      </c>
      <c r="E131" s="10" t="s">
        <v>275</v>
      </c>
      <c r="F131" s="2"/>
      <c r="I131" s="19">
        <f aca="true" t="shared" si="14" ref="I131:K133">I132</f>
        <v>250.329</v>
      </c>
      <c r="J131" s="19">
        <f t="shared" si="14"/>
        <v>250.329</v>
      </c>
      <c r="K131" s="19">
        <f t="shared" si="14"/>
        <v>243.569</v>
      </c>
      <c r="L131" s="90">
        <f t="shared" si="6"/>
        <v>97.29955378721601</v>
      </c>
    </row>
    <row r="132" spans="1:12" ht="38.25">
      <c r="A132" s="42">
        <v>124</v>
      </c>
      <c r="B132" s="5" t="s">
        <v>273</v>
      </c>
      <c r="C132" s="57">
        <v>901</v>
      </c>
      <c r="D132" s="9">
        <v>412</v>
      </c>
      <c r="E132" s="10" t="s">
        <v>276</v>
      </c>
      <c r="F132" s="2"/>
      <c r="I132" s="19">
        <f t="shared" si="14"/>
        <v>250.329</v>
      </c>
      <c r="J132" s="19">
        <f t="shared" si="14"/>
        <v>250.329</v>
      </c>
      <c r="K132" s="19">
        <f t="shared" si="14"/>
        <v>243.569</v>
      </c>
      <c r="L132" s="90">
        <f t="shared" si="6"/>
        <v>97.29955378721601</v>
      </c>
    </row>
    <row r="133" spans="1:12" ht="38.25">
      <c r="A133" s="42">
        <v>125</v>
      </c>
      <c r="B133" s="5" t="s">
        <v>274</v>
      </c>
      <c r="C133" s="57">
        <v>901</v>
      </c>
      <c r="D133" s="9">
        <v>412</v>
      </c>
      <c r="E133" s="10" t="s">
        <v>277</v>
      </c>
      <c r="F133" s="72"/>
      <c r="I133" s="19">
        <f t="shared" si="14"/>
        <v>250.329</v>
      </c>
      <c r="J133" s="19">
        <f t="shared" si="14"/>
        <v>250.329</v>
      </c>
      <c r="K133" s="19">
        <f t="shared" si="14"/>
        <v>243.569</v>
      </c>
      <c r="L133" s="90">
        <f t="shared" si="6"/>
        <v>97.29955378721601</v>
      </c>
    </row>
    <row r="134" spans="1:12" ht="25.5">
      <c r="A134" s="42">
        <v>126</v>
      </c>
      <c r="B134" s="7" t="s">
        <v>136</v>
      </c>
      <c r="C134" s="58">
        <v>901</v>
      </c>
      <c r="D134" s="11">
        <v>412</v>
      </c>
      <c r="E134" s="12" t="s">
        <v>277</v>
      </c>
      <c r="F134" s="4" t="s">
        <v>135</v>
      </c>
      <c r="I134" s="20">
        <v>250.329</v>
      </c>
      <c r="J134" s="20">
        <v>250.329</v>
      </c>
      <c r="K134" s="89">
        <v>243.569</v>
      </c>
      <c r="L134" s="86">
        <f t="shared" si="6"/>
        <v>97.29955378721601</v>
      </c>
    </row>
    <row r="135" spans="1:12" ht="15.75">
      <c r="A135" s="42">
        <v>127</v>
      </c>
      <c r="B135" s="18" t="s">
        <v>24</v>
      </c>
      <c r="C135" s="57">
        <v>901</v>
      </c>
      <c r="D135" s="1">
        <v>500</v>
      </c>
      <c r="E135" s="2"/>
      <c r="F135" s="2"/>
      <c r="I135" s="19">
        <f>I136+I144+I156+I169</f>
        <v>18453.065</v>
      </c>
      <c r="J135" s="19">
        <f>J136+J144+J156+J169</f>
        <v>18453.065</v>
      </c>
      <c r="K135" s="19">
        <f>K136+K144+K156+K169</f>
        <v>17758.507999999998</v>
      </c>
      <c r="L135" s="90">
        <f t="shared" si="6"/>
        <v>96.23608869312496</v>
      </c>
    </row>
    <row r="136" spans="1:12" ht="12.75">
      <c r="A136" s="42">
        <v>128</v>
      </c>
      <c r="B136" s="5" t="s">
        <v>25</v>
      </c>
      <c r="C136" s="57">
        <v>901</v>
      </c>
      <c r="D136" s="1">
        <v>501</v>
      </c>
      <c r="E136" s="2"/>
      <c r="F136" s="2"/>
      <c r="I136" s="19">
        <f>I137+I142</f>
        <v>1799.292</v>
      </c>
      <c r="J136" s="19">
        <f>J137+J142</f>
        <v>1799.292</v>
      </c>
      <c r="K136" s="19">
        <f>K137+K142</f>
        <v>1683.159</v>
      </c>
      <c r="L136" s="90">
        <f t="shared" si="6"/>
        <v>93.5456279469925</v>
      </c>
    </row>
    <row r="137" spans="1:12" s="66" customFormat="1" ht="12.75">
      <c r="A137" s="42">
        <v>129</v>
      </c>
      <c r="B137" s="5" t="s">
        <v>26</v>
      </c>
      <c r="C137" s="57">
        <v>901</v>
      </c>
      <c r="D137" s="1">
        <v>501</v>
      </c>
      <c r="E137" s="2">
        <v>3500000</v>
      </c>
      <c r="F137" s="2"/>
      <c r="G137" s="65"/>
      <c r="I137" s="19">
        <f>I138+I140</f>
        <v>1779.292</v>
      </c>
      <c r="J137" s="19">
        <f>J138+J140</f>
        <v>1779.292</v>
      </c>
      <c r="K137" s="19">
        <f>K138+K140</f>
        <v>1663.159</v>
      </c>
      <c r="L137" s="90">
        <f t="shared" si="6"/>
        <v>93.47307805576601</v>
      </c>
    </row>
    <row r="138" spans="1:12" ht="25.5">
      <c r="A138" s="42">
        <v>130</v>
      </c>
      <c r="B138" s="5" t="s">
        <v>27</v>
      </c>
      <c r="C138" s="57">
        <v>901</v>
      </c>
      <c r="D138" s="1">
        <v>501</v>
      </c>
      <c r="E138" s="2">
        <v>3500200</v>
      </c>
      <c r="F138" s="2"/>
      <c r="I138" s="19">
        <f>I139</f>
        <v>1367.45</v>
      </c>
      <c r="J138" s="19">
        <f>J139</f>
        <v>1367.45</v>
      </c>
      <c r="K138" s="19">
        <f>K139</f>
        <v>1251.409</v>
      </c>
      <c r="L138" s="90">
        <f t="shared" si="6"/>
        <v>91.51405901495485</v>
      </c>
    </row>
    <row r="139" spans="1:12" ht="25.5">
      <c r="A139" s="42">
        <v>131</v>
      </c>
      <c r="B139" s="7" t="s">
        <v>136</v>
      </c>
      <c r="C139" s="58">
        <v>901</v>
      </c>
      <c r="D139" s="3">
        <v>501</v>
      </c>
      <c r="E139" s="4">
        <v>3500200</v>
      </c>
      <c r="F139" s="4" t="s">
        <v>135</v>
      </c>
      <c r="I139" s="20">
        <v>1367.45</v>
      </c>
      <c r="J139" s="20">
        <v>1367.45</v>
      </c>
      <c r="K139" s="89">
        <v>1251.409</v>
      </c>
      <c r="L139" s="86">
        <f t="shared" si="6"/>
        <v>91.51405901495485</v>
      </c>
    </row>
    <row r="140" spans="1:12" ht="12.75">
      <c r="A140" s="42">
        <v>132</v>
      </c>
      <c r="B140" s="5" t="s">
        <v>105</v>
      </c>
      <c r="C140" s="57">
        <v>901</v>
      </c>
      <c r="D140" s="1">
        <v>501</v>
      </c>
      <c r="E140" s="2" t="s">
        <v>104</v>
      </c>
      <c r="F140" s="2"/>
      <c r="I140" s="19">
        <f>I141</f>
        <v>411.842</v>
      </c>
      <c r="J140" s="19">
        <f>J141</f>
        <v>411.842</v>
      </c>
      <c r="K140" s="19">
        <f>K141</f>
        <v>411.75</v>
      </c>
      <c r="L140" s="90">
        <f aca="true" t="shared" si="15" ref="L140:L203">K140/J140*100</f>
        <v>99.97766133614347</v>
      </c>
    </row>
    <row r="141" spans="1:12" ht="29.25" customHeight="1">
      <c r="A141" s="42">
        <v>133</v>
      </c>
      <c r="B141" s="7" t="s">
        <v>134</v>
      </c>
      <c r="C141" s="58">
        <v>901</v>
      </c>
      <c r="D141" s="3">
        <v>501</v>
      </c>
      <c r="E141" s="4" t="s">
        <v>104</v>
      </c>
      <c r="F141" s="4" t="s">
        <v>133</v>
      </c>
      <c r="I141" s="20">
        <v>411.842</v>
      </c>
      <c r="J141" s="20">
        <v>411.842</v>
      </c>
      <c r="K141" s="89">
        <v>411.75</v>
      </c>
      <c r="L141" s="86">
        <f t="shared" si="15"/>
        <v>99.97766133614347</v>
      </c>
    </row>
    <row r="142" spans="1:12" ht="29.25" customHeight="1">
      <c r="A142" s="42">
        <v>134</v>
      </c>
      <c r="B142" s="5" t="s">
        <v>299</v>
      </c>
      <c r="C142" s="57">
        <v>901</v>
      </c>
      <c r="D142" s="1">
        <v>501</v>
      </c>
      <c r="E142" s="2" t="s">
        <v>300</v>
      </c>
      <c r="F142" s="2"/>
      <c r="G142" s="81"/>
      <c r="H142" s="82"/>
      <c r="I142" s="19">
        <f>I143</f>
        <v>20</v>
      </c>
      <c r="J142" s="19">
        <f>J143</f>
        <v>20</v>
      </c>
      <c r="K142" s="19">
        <f>K143</f>
        <v>20</v>
      </c>
      <c r="L142" s="90">
        <f t="shared" si="15"/>
        <v>100</v>
      </c>
    </row>
    <row r="143" spans="1:12" ht="29.25" customHeight="1">
      <c r="A143" s="42">
        <v>135</v>
      </c>
      <c r="B143" s="7" t="s">
        <v>134</v>
      </c>
      <c r="C143" s="58">
        <v>901</v>
      </c>
      <c r="D143" s="3">
        <v>501</v>
      </c>
      <c r="E143" s="4" t="s">
        <v>300</v>
      </c>
      <c r="F143" s="4" t="s">
        <v>133</v>
      </c>
      <c r="I143" s="20">
        <v>20</v>
      </c>
      <c r="J143" s="20">
        <v>20</v>
      </c>
      <c r="K143" s="89">
        <v>20</v>
      </c>
      <c r="L143" s="86">
        <f t="shared" si="15"/>
        <v>100</v>
      </c>
    </row>
    <row r="144" spans="1:12" ht="12.75">
      <c r="A144" s="42">
        <v>136</v>
      </c>
      <c r="B144" s="5" t="s">
        <v>28</v>
      </c>
      <c r="C144" s="57">
        <v>901</v>
      </c>
      <c r="D144" s="1">
        <v>502</v>
      </c>
      <c r="E144" s="2"/>
      <c r="F144" s="2"/>
      <c r="I144" s="19">
        <f>I145+I151+I154</f>
        <v>11993.296</v>
      </c>
      <c r="J144" s="19">
        <f>J145+J151+J154</f>
        <v>11993.296</v>
      </c>
      <c r="K144" s="19">
        <f>K145+K151+K154</f>
        <v>11486.958</v>
      </c>
      <c r="L144" s="90">
        <f t="shared" si="15"/>
        <v>95.77815806430526</v>
      </c>
    </row>
    <row r="145" spans="1:12" ht="12.75">
      <c r="A145" s="42">
        <v>137</v>
      </c>
      <c r="B145" s="5" t="s">
        <v>29</v>
      </c>
      <c r="C145" s="57">
        <v>901</v>
      </c>
      <c r="D145" s="1">
        <v>502</v>
      </c>
      <c r="E145" s="2">
        <v>3510000</v>
      </c>
      <c r="F145" s="2"/>
      <c r="I145" s="19">
        <f>I146</f>
        <v>3112.286</v>
      </c>
      <c r="J145" s="19">
        <f>J146</f>
        <v>3112.286</v>
      </c>
      <c r="K145" s="19">
        <f>K146</f>
        <v>3112.286</v>
      </c>
      <c r="L145" s="90">
        <f t="shared" si="15"/>
        <v>100</v>
      </c>
    </row>
    <row r="146" spans="1:12" ht="12.75">
      <c r="A146" s="42">
        <v>138</v>
      </c>
      <c r="B146" s="5" t="s">
        <v>30</v>
      </c>
      <c r="C146" s="57">
        <v>901</v>
      </c>
      <c r="D146" s="1">
        <v>502</v>
      </c>
      <c r="E146" s="2">
        <v>3510500</v>
      </c>
      <c r="F146" s="2"/>
      <c r="I146" s="19">
        <f>I147+I149+I148+I150</f>
        <v>3112.286</v>
      </c>
      <c r="J146" s="19">
        <f>J147+J149+J148+J150</f>
        <v>3112.286</v>
      </c>
      <c r="K146" s="19">
        <f>K147+K149+K148+K150</f>
        <v>3112.286</v>
      </c>
      <c r="L146" s="90">
        <f t="shared" si="15"/>
        <v>100</v>
      </c>
    </row>
    <row r="147" spans="1:12" ht="25.5">
      <c r="A147" s="42">
        <v>139</v>
      </c>
      <c r="B147" s="7" t="s">
        <v>136</v>
      </c>
      <c r="C147" s="58">
        <v>901</v>
      </c>
      <c r="D147" s="3">
        <v>502</v>
      </c>
      <c r="E147" s="4">
        <v>3510500</v>
      </c>
      <c r="F147" s="4" t="s">
        <v>135</v>
      </c>
      <c r="I147" s="20">
        <v>958.4</v>
      </c>
      <c r="J147" s="20">
        <v>958.4</v>
      </c>
      <c r="K147" s="89">
        <v>958.4</v>
      </c>
      <c r="L147" s="86">
        <f t="shared" si="15"/>
        <v>100</v>
      </c>
    </row>
    <row r="148" spans="1:12" ht="25.5">
      <c r="A148" s="42">
        <v>140</v>
      </c>
      <c r="B148" s="7" t="s">
        <v>134</v>
      </c>
      <c r="C148" s="58">
        <v>901</v>
      </c>
      <c r="D148" s="3">
        <v>502</v>
      </c>
      <c r="E148" s="4">
        <v>3510500</v>
      </c>
      <c r="F148" s="4" t="s">
        <v>133</v>
      </c>
      <c r="I148" s="20">
        <v>184.886</v>
      </c>
      <c r="J148" s="20">
        <v>184.886</v>
      </c>
      <c r="K148" s="89">
        <v>184.886</v>
      </c>
      <c r="L148" s="86">
        <f t="shared" si="15"/>
        <v>100</v>
      </c>
    </row>
    <row r="149" spans="1:12" ht="25.5">
      <c r="A149" s="42">
        <v>141</v>
      </c>
      <c r="B149" s="7" t="s">
        <v>116</v>
      </c>
      <c r="C149" s="58">
        <v>901</v>
      </c>
      <c r="D149" s="3">
        <v>502</v>
      </c>
      <c r="E149" s="4" t="s">
        <v>165</v>
      </c>
      <c r="F149" s="4" t="s">
        <v>145</v>
      </c>
      <c r="I149" s="21">
        <f>93+46</f>
        <v>139</v>
      </c>
      <c r="J149" s="21">
        <f>93+46</f>
        <v>139</v>
      </c>
      <c r="K149" s="89">
        <v>139</v>
      </c>
      <c r="L149" s="86">
        <f t="shared" si="15"/>
        <v>100</v>
      </c>
    </row>
    <row r="150" spans="1:12" ht="38.25">
      <c r="A150" s="42">
        <v>142</v>
      </c>
      <c r="B150" s="13" t="s">
        <v>138</v>
      </c>
      <c r="C150" s="58">
        <v>901</v>
      </c>
      <c r="D150" s="3">
        <v>502</v>
      </c>
      <c r="E150" s="4" t="s">
        <v>165</v>
      </c>
      <c r="F150" s="4" t="s">
        <v>137</v>
      </c>
      <c r="I150" s="21">
        <f>1500+330</f>
        <v>1830</v>
      </c>
      <c r="J150" s="21">
        <f>1500+330</f>
        <v>1830</v>
      </c>
      <c r="K150" s="89">
        <v>1830</v>
      </c>
      <c r="L150" s="86">
        <f t="shared" si="15"/>
        <v>100</v>
      </c>
    </row>
    <row r="151" spans="1:12" ht="25.5">
      <c r="A151" s="42">
        <v>143</v>
      </c>
      <c r="B151" s="5" t="s">
        <v>88</v>
      </c>
      <c r="C151" s="57">
        <v>901</v>
      </c>
      <c r="D151" s="1">
        <v>502</v>
      </c>
      <c r="E151" s="10" t="s">
        <v>76</v>
      </c>
      <c r="F151" s="10"/>
      <c r="I151" s="19">
        <f aca="true" t="shared" si="16" ref="I151:K152">I152</f>
        <v>502.61</v>
      </c>
      <c r="J151" s="19">
        <f t="shared" si="16"/>
        <v>502.61</v>
      </c>
      <c r="K151" s="19">
        <f t="shared" si="16"/>
        <v>497.32</v>
      </c>
      <c r="L151" s="90">
        <f t="shared" si="15"/>
        <v>98.94749408089771</v>
      </c>
    </row>
    <row r="152" spans="1:12" ht="25.5">
      <c r="A152" s="42">
        <v>144</v>
      </c>
      <c r="B152" s="5" t="s">
        <v>245</v>
      </c>
      <c r="C152" s="57">
        <v>901</v>
      </c>
      <c r="D152" s="1">
        <v>502</v>
      </c>
      <c r="E152" s="2" t="s">
        <v>225</v>
      </c>
      <c r="F152" s="2"/>
      <c r="I152" s="19">
        <f t="shared" si="16"/>
        <v>502.61</v>
      </c>
      <c r="J152" s="19">
        <f t="shared" si="16"/>
        <v>502.61</v>
      </c>
      <c r="K152" s="19">
        <f t="shared" si="16"/>
        <v>497.32</v>
      </c>
      <c r="L152" s="90">
        <f t="shared" si="15"/>
        <v>98.94749408089771</v>
      </c>
    </row>
    <row r="153" spans="1:12" ht="25.5">
      <c r="A153" s="42">
        <v>145</v>
      </c>
      <c r="B153" s="7" t="s">
        <v>209</v>
      </c>
      <c r="C153" s="58">
        <v>901</v>
      </c>
      <c r="D153" s="3">
        <v>502</v>
      </c>
      <c r="E153" s="4" t="s">
        <v>225</v>
      </c>
      <c r="F153" s="4" t="s">
        <v>145</v>
      </c>
      <c r="I153" s="20">
        <v>502.61</v>
      </c>
      <c r="J153" s="20">
        <v>502.61</v>
      </c>
      <c r="K153" s="89">
        <v>497.32</v>
      </c>
      <c r="L153" s="86">
        <f t="shared" si="15"/>
        <v>98.94749408089771</v>
      </c>
    </row>
    <row r="154" spans="1:12" ht="12.75">
      <c r="A154" s="42">
        <v>146</v>
      </c>
      <c r="B154" s="5" t="s">
        <v>246</v>
      </c>
      <c r="C154" s="57">
        <v>901</v>
      </c>
      <c r="D154" s="1">
        <v>502</v>
      </c>
      <c r="E154" s="2" t="s">
        <v>261</v>
      </c>
      <c r="F154" s="4"/>
      <c r="I154" s="19">
        <f>I155</f>
        <v>8378.4</v>
      </c>
      <c r="J154" s="19">
        <f>J155</f>
        <v>8378.4</v>
      </c>
      <c r="K154" s="19">
        <f>K155</f>
        <v>7877.352</v>
      </c>
      <c r="L154" s="90">
        <f t="shared" si="15"/>
        <v>94.01976511028359</v>
      </c>
    </row>
    <row r="155" spans="1:12" ht="25.5">
      <c r="A155" s="42">
        <v>147</v>
      </c>
      <c r="B155" s="7" t="s">
        <v>209</v>
      </c>
      <c r="C155" s="58">
        <v>901</v>
      </c>
      <c r="D155" s="3">
        <v>502</v>
      </c>
      <c r="E155" s="4" t="s">
        <v>261</v>
      </c>
      <c r="F155" s="4" t="s">
        <v>145</v>
      </c>
      <c r="I155" s="20">
        <v>8378.4</v>
      </c>
      <c r="J155" s="20">
        <v>8378.4</v>
      </c>
      <c r="K155" s="89">
        <v>7877.352</v>
      </c>
      <c r="L155" s="86">
        <f t="shared" si="15"/>
        <v>94.01976511028359</v>
      </c>
    </row>
    <row r="156" spans="1:12" ht="12.75">
      <c r="A156" s="42">
        <v>148</v>
      </c>
      <c r="B156" s="5" t="s">
        <v>31</v>
      </c>
      <c r="C156" s="57">
        <v>901</v>
      </c>
      <c r="D156" s="1">
        <v>503</v>
      </c>
      <c r="E156" s="2"/>
      <c r="F156" s="2"/>
      <c r="I156" s="19">
        <f>I157+I166</f>
        <v>4630.357</v>
      </c>
      <c r="J156" s="19">
        <f>J157+J166</f>
        <v>4630.357</v>
      </c>
      <c r="K156" s="19">
        <f>K157+K166</f>
        <v>4558.269</v>
      </c>
      <c r="L156" s="90">
        <f t="shared" si="15"/>
        <v>98.44314380079118</v>
      </c>
    </row>
    <row r="157" spans="1:12" ht="12.75">
      <c r="A157" s="42">
        <v>149</v>
      </c>
      <c r="B157" s="5" t="s">
        <v>31</v>
      </c>
      <c r="C157" s="57">
        <v>901</v>
      </c>
      <c r="D157" s="1">
        <v>503</v>
      </c>
      <c r="E157" s="2">
        <v>6000000</v>
      </c>
      <c r="F157" s="2"/>
      <c r="I157" s="19">
        <f>I158+I162+I164+I160</f>
        <v>4625.334</v>
      </c>
      <c r="J157" s="19">
        <f>J158+J162+J164+J160</f>
        <v>4625.334</v>
      </c>
      <c r="K157" s="19">
        <f>K158+K162+K164+K160</f>
        <v>4553.247</v>
      </c>
      <c r="L157" s="90">
        <f t="shared" si="15"/>
        <v>98.44147471296128</v>
      </c>
    </row>
    <row r="158" spans="1:12" ht="12.75">
      <c r="A158" s="42">
        <v>150</v>
      </c>
      <c r="B158" s="5" t="s">
        <v>32</v>
      </c>
      <c r="C158" s="57">
        <v>901</v>
      </c>
      <c r="D158" s="1">
        <v>503</v>
      </c>
      <c r="E158" s="2">
        <v>6000100</v>
      </c>
      <c r="F158" s="2"/>
      <c r="I158" s="19">
        <f>I159</f>
        <v>2741.271</v>
      </c>
      <c r="J158" s="19">
        <f>J159</f>
        <v>2741.271</v>
      </c>
      <c r="K158" s="19">
        <f>K159</f>
        <v>2701.883</v>
      </c>
      <c r="L158" s="90">
        <f t="shared" si="15"/>
        <v>98.56314826224768</v>
      </c>
    </row>
    <row r="159" spans="1:12" ht="25.5">
      <c r="A159" s="42">
        <v>151</v>
      </c>
      <c r="B159" s="7" t="s">
        <v>134</v>
      </c>
      <c r="C159" s="57">
        <v>901</v>
      </c>
      <c r="D159" s="3">
        <v>503</v>
      </c>
      <c r="E159" s="4" t="s">
        <v>111</v>
      </c>
      <c r="F159" s="4" t="s">
        <v>133</v>
      </c>
      <c r="I159" s="21">
        <v>2741.271</v>
      </c>
      <c r="J159" s="21">
        <v>2741.271</v>
      </c>
      <c r="K159" s="89">
        <v>2701.883</v>
      </c>
      <c r="L159" s="86">
        <f t="shared" si="15"/>
        <v>98.56314826224768</v>
      </c>
    </row>
    <row r="160" spans="1:12" ht="38.25">
      <c r="A160" s="42">
        <v>152</v>
      </c>
      <c r="B160" s="5" t="s">
        <v>217</v>
      </c>
      <c r="C160" s="57">
        <v>901</v>
      </c>
      <c r="D160" s="1">
        <v>503</v>
      </c>
      <c r="E160" s="2">
        <v>6000200</v>
      </c>
      <c r="F160" s="2"/>
      <c r="I160" s="19">
        <f>I161</f>
        <v>121.791</v>
      </c>
      <c r="J160" s="19">
        <f>J161</f>
        <v>121.791</v>
      </c>
      <c r="K160" s="19">
        <f>K161</f>
        <v>121.791</v>
      </c>
      <c r="L160" s="90">
        <f t="shared" si="15"/>
        <v>100</v>
      </c>
    </row>
    <row r="161" spans="1:12" ht="25.5">
      <c r="A161" s="42">
        <v>153</v>
      </c>
      <c r="B161" s="7" t="s">
        <v>134</v>
      </c>
      <c r="C161" s="58">
        <v>901</v>
      </c>
      <c r="D161" s="3">
        <v>503</v>
      </c>
      <c r="E161" s="4">
        <v>6000200</v>
      </c>
      <c r="F161" s="4" t="s">
        <v>133</v>
      </c>
      <c r="I161" s="21">
        <v>121.791</v>
      </c>
      <c r="J161" s="21">
        <v>121.791</v>
      </c>
      <c r="K161" s="89">
        <v>121.791</v>
      </c>
      <c r="L161" s="86">
        <f t="shared" si="15"/>
        <v>100</v>
      </c>
    </row>
    <row r="162" spans="1:12" ht="12.75">
      <c r="A162" s="42">
        <v>154</v>
      </c>
      <c r="B162" s="5" t="s">
        <v>33</v>
      </c>
      <c r="C162" s="57">
        <v>901</v>
      </c>
      <c r="D162" s="1">
        <v>503</v>
      </c>
      <c r="E162" s="2">
        <v>6000400</v>
      </c>
      <c r="F162" s="2"/>
      <c r="I162" s="19">
        <f>I163</f>
        <v>277.542</v>
      </c>
      <c r="J162" s="19">
        <f>J163</f>
        <v>277.542</v>
      </c>
      <c r="K162" s="19">
        <f>K163</f>
        <v>277.493</v>
      </c>
      <c r="L162" s="90">
        <f t="shared" si="15"/>
        <v>99.98234501444827</v>
      </c>
    </row>
    <row r="163" spans="1:12" ht="25.5">
      <c r="A163" s="42">
        <v>155</v>
      </c>
      <c r="B163" s="7" t="s">
        <v>134</v>
      </c>
      <c r="C163" s="58">
        <v>901</v>
      </c>
      <c r="D163" s="3">
        <v>503</v>
      </c>
      <c r="E163" s="4">
        <v>6000400</v>
      </c>
      <c r="F163" s="4" t="s">
        <v>133</v>
      </c>
      <c r="I163" s="21">
        <v>277.542</v>
      </c>
      <c r="J163" s="21">
        <v>277.542</v>
      </c>
      <c r="K163" s="89">
        <v>277.493</v>
      </c>
      <c r="L163" s="86">
        <f t="shared" si="15"/>
        <v>99.98234501444827</v>
      </c>
    </row>
    <row r="164" spans="1:12" ht="25.5">
      <c r="A164" s="42">
        <v>156</v>
      </c>
      <c r="B164" s="5" t="s">
        <v>34</v>
      </c>
      <c r="C164" s="57">
        <v>901</v>
      </c>
      <c r="D164" s="1">
        <v>503</v>
      </c>
      <c r="E164" s="2">
        <v>6000500</v>
      </c>
      <c r="F164" s="2"/>
      <c r="I164" s="19">
        <f>I165</f>
        <v>1484.73</v>
      </c>
      <c r="J164" s="19">
        <f>J165</f>
        <v>1484.73</v>
      </c>
      <c r="K164" s="19">
        <f>K165</f>
        <v>1452.08</v>
      </c>
      <c r="L164" s="90">
        <f t="shared" si="15"/>
        <v>97.80094697352379</v>
      </c>
    </row>
    <row r="165" spans="1:12" ht="25.5">
      <c r="A165" s="42">
        <v>157</v>
      </c>
      <c r="B165" s="7" t="s">
        <v>134</v>
      </c>
      <c r="C165" s="58">
        <v>901</v>
      </c>
      <c r="D165" s="3">
        <v>503</v>
      </c>
      <c r="E165" s="4">
        <v>6000500</v>
      </c>
      <c r="F165" s="4" t="s">
        <v>133</v>
      </c>
      <c r="I165" s="20">
        <v>1484.73</v>
      </c>
      <c r="J165" s="20">
        <v>1484.73</v>
      </c>
      <c r="K165" s="89">
        <v>1452.08</v>
      </c>
      <c r="L165" s="86">
        <f t="shared" si="15"/>
        <v>97.80094697352379</v>
      </c>
    </row>
    <row r="166" spans="1:12" ht="25.5">
      <c r="A166" s="42">
        <v>158</v>
      </c>
      <c r="B166" s="5" t="s">
        <v>88</v>
      </c>
      <c r="C166" s="57">
        <v>901</v>
      </c>
      <c r="D166" s="1">
        <v>503</v>
      </c>
      <c r="E166" s="10" t="s">
        <v>76</v>
      </c>
      <c r="F166" s="2"/>
      <c r="I166" s="19">
        <f aca="true" t="shared" si="17" ref="I166:K167">I167</f>
        <v>5.022999999999996</v>
      </c>
      <c r="J166" s="19">
        <f t="shared" si="17"/>
        <v>5.022999999999996</v>
      </c>
      <c r="K166" s="19">
        <f t="shared" si="17"/>
        <v>5.022</v>
      </c>
      <c r="L166" s="90">
        <f t="shared" si="15"/>
        <v>99.98009157873788</v>
      </c>
    </row>
    <row r="167" spans="1:12" ht="25.5">
      <c r="A167" s="42">
        <v>159</v>
      </c>
      <c r="B167" s="5" t="s">
        <v>218</v>
      </c>
      <c r="C167" s="57">
        <v>901</v>
      </c>
      <c r="D167" s="1">
        <v>503</v>
      </c>
      <c r="E167" s="10" t="s">
        <v>226</v>
      </c>
      <c r="F167" s="2"/>
      <c r="I167" s="19">
        <f t="shared" si="17"/>
        <v>5.022999999999996</v>
      </c>
      <c r="J167" s="19">
        <f t="shared" si="17"/>
        <v>5.022999999999996</v>
      </c>
      <c r="K167" s="19">
        <f t="shared" si="17"/>
        <v>5.022</v>
      </c>
      <c r="L167" s="90">
        <f t="shared" si="15"/>
        <v>99.98009157873788</v>
      </c>
    </row>
    <row r="168" spans="1:12" ht="25.5">
      <c r="A168" s="42">
        <v>160</v>
      </c>
      <c r="B168" s="7" t="s">
        <v>134</v>
      </c>
      <c r="C168" s="58">
        <v>901</v>
      </c>
      <c r="D168" s="3">
        <v>503</v>
      </c>
      <c r="E168" s="12" t="s">
        <v>226</v>
      </c>
      <c r="F168" s="4" t="s">
        <v>133</v>
      </c>
      <c r="I168" s="20">
        <f>120.8+2.29-2.29-115.777</f>
        <v>5.022999999999996</v>
      </c>
      <c r="J168" s="20">
        <f>120.8+2.29-2.29-115.777</f>
        <v>5.022999999999996</v>
      </c>
      <c r="K168" s="89">
        <v>5.022</v>
      </c>
      <c r="L168" s="86">
        <f t="shared" si="15"/>
        <v>99.98009157873788</v>
      </c>
    </row>
    <row r="169" spans="1:12" ht="12.75">
      <c r="A169" s="42">
        <v>161</v>
      </c>
      <c r="B169" s="5" t="s">
        <v>229</v>
      </c>
      <c r="C169" s="57">
        <v>901</v>
      </c>
      <c r="D169" s="1">
        <v>505</v>
      </c>
      <c r="E169" s="2"/>
      <c r="F169" s="2"/>
      <c r="I169" s="19">
        <f>I170+I174</f>
        <v>30.11999999999982</v>
      </c>
      <c r="J169" s="19">
        <f>J170+J174</f>
        <v>30.11999999999982</v>
      </c>
      <c r="K169" s="19">
        <f>K170+K174</f>
        <v>30.122</v>
      </c>
      <c r="L169" s="90">
        <f t="shared" si="15"/>
        <v>100.0066401062423</v>
      </c>
    </row>
    <row r="170" spans="1:12" ht="12.75">
      <c r="A170" s="42">
        <v>162</v>
      </c>
      <c r="B170" s="8" t="s">
        <v>103</v>
      </c>
      <c r="C170" s="57">
        <v>901</v>
      </c>
      <c r="D170" s="1">
        <v>505</v>
      </c>
      <c r="E170" s="2" t="s">
        <v>59</v>
      </c>
      <c r="F170" s="2"/>
      <c r="I170" s="19">
        <f>I171</f>
        <v>-0.00200000000018008</v>
      </c>
      <c r="J170" s="19">
        <f>J171</f>
        <v>-0.00200000000018008</v>
      </c>
      <c r="K170" s="19">
        <f>K171</f>
        <v>0</v>
      </c>
      <c r="L170" s="90">
        <f t="shared" si="15"/>
        <v>0</v>
      </c>
    </row>
    <row r="171" spans="1:12" ht="12.75">
      <c r="A171" s="42">
        <v>163</v>
      </c>
      <c r="B171" s="5" t="s">
        <v>18</v>
      </c>
      <c r="C171" s="57">
        <v>901</v>
      </c>
      <c r="D171" s="1">
        <v>505</v>
      </c>
      <c r="E171" s="2" t="s">
        <v>228</v>
      </c>
      <c r="F171" s="2"/>
      <c r="I171" s="19">
        <f>SUM(I172:I173)</f>
        <v>-0.00200000000018008</v>
      </c>
      <c r="J171" s="19">
        <f>SUM(J172:J173)</f>
        <v>-0.00200000000018008</v>
      </c>
      <c r="K171" s="19">
        <f>SUM(K172:K173)</f>
        <v>0</v>
      </c>
      <c r="L171" s="90">
        <f t="shared" si="15"/>
        <v>0</v>
      </c>
    </row>
    <row r="172" spans="1:12" ht="12.75">
      <c r="A172" s="42">
        <v>164</v>
      </c>
      <c r="B172" s="7" t="s">
        <v>122</v>
      </c>
      <c r="C172" s="58">
        <v>901</v>
      </c>
      <c r="D172" s="3">
        <v>505</v>
      </c>
      <c r="E172" s="4" t="s">
        <v>228</v>
      </c>
      <c r="F172" s="4" t="s">
        <v>119</v>
      </c>
      <c r="I172" s="20">
        <f>2956-431.188-597.395-1054.479-872.94</f>
        <v>-0.00200000000018008</v>
      </c>
      <c r="J172" s="20">
        <f>2956-431.188-597.395-1054.479-872.94</f>
        <v>-0.00200000000018008</v>
      </c>
      <c r="K172" s="89">
        <v>0</v>
      </c>
      <c r="L172" s="86">
        <f t="shared" si="15"/>
        <v>0</v>
      </c>
    </row>
    <row r="173" spans="1:12" ht="25.5">
      <c r="A173" s="42">
        <v>165</v>
      </c>
      <c r="B173" s="7" t="s">
        <v>134</v>
      </c>
      <c r="C173" s="58">
        <v>901</v>
      </c>
      <c r="D173" s="3">
        <v>505</v>
      </c>
      <c r="E173" s="12" t="s">
        <v>228</v>
      </c>
      <c r="F173" s="4" t="s">
        <v>133</v>
      </c>
      <c r="I173" s="20">
        <f>2300-1318.291-762.132-219.577</f>
        <v>0</v>
      </c>
      <c r="J173" s="20">
        <f>2300-1318.291-762.132-219.577</f>
        <v>0</v>
      </c>
      <c r="K173" s="89">
        <v>0</v>
      </c>
      <c r="L173" s="86">
        <v>0</v>
      </c>
    </row>
    <row r="174" spans="1:12" ht="25.5">
      <c r="A174" s="42">
        <v>166</v>
      </c>
      <c r="B174" s="5" t="s">
        <v>88</v>
      </c>
      <c r="C174" s="57">
        <v>901</v>
      </c>
      <c r="D174" s="1">
        <v>505</v>
      </c>
      <c r="E174" s="2" t="s">
        <v>76</v>
      </c>
      <c r="F174" s="2"/>
      <c r="I174" s="19">
        <f aca="true" t="shared" si="18" ref="I174:K175">I175</f>
        <v>30.122</v>
      </c>
      <c r="J174" s="19">
        <f t="shared" si="18"/>
        <v>30.122</v>
      </c>
      <c r="K174" s="19">
        <f t="shared" si="18"/>
        <v>30.122</v>
      </c>
      <c r="L174" s="90">
        <f t="shared" si="15"/>
        <v>100</v>
      </c>
    </row>
    <row r="175" spans="1:12" ht="25.5">
      <c r="A175" s="42">
        <v>167</v>
      </c>
      <c r="B175" s="5" t="s">
        <v>247</v>
      </c>
      <c r="C175" s="57">
        <v>901</v>
      </c>
      <c r="D175" s="1">
        <v>505</v>
      </c>
      <c r="E175" s="2" t="s">
        <v>262</v>
      </c>
      <c r="F175" s="2"/>
      <c r="I175" s="19">
        <f t="shared" si="18"/>
        <v>30.122</v>
      </c>
      <c r="J175" s="19">
        <f t="shared" si="18"/>
        <v>30.122</v>
      </c>
      <c r="K175" s="19">
        <f t="shared" si="18"/>
        <v>30.122</v>
      </c>
      <c r="L175" s="90">
        <f t="shared" si="15"/>
        <v>100</v>
      </c>
    </row>
    <row r="176" spans="1:12" ht="25.5">
      <c r="A176" s="42">
        <v>168</v>
      </c>
      <c r="B176" s="7" t="s">
        <v>134</v>
      </c>
      <c r="C176" s="58">
        <v>901</v>
      </c>
      <c r="D176" s="3">
        <v>505</v>
      </c>
      <c r="E176" s="4" t="s">
        <v>262</v>
      </c>
      <c r="F176" s="4" t="s">
        <v>133</v>
      </c>
      <c r="I176" s="20">
        <v>30.122</v>
      </c>
      <c r="J176" s="20">
        <v>30.122</v>
      </c>
      <c r="K176" s="89">
        <v>30.122</v>
      </c>
      <c r="L176" s="86">
        <f t="shared" si="15"/>
        <v>100</v>
      </c>
    </row>
    <row r="177" spans="1:12" ht="15.75">
      <c r="A177" s="42">
        <v>169</v>
      </c>
      <c r="B177" s="18" t="s">
        <v>35</v>
      </c>
      <c r="C177" s="57">
        <v>901</v>
      </c>
      <c r="D177" s="1">
        <v>600</v>
      </c>
      <c r="E177" s="2"/>
      <c r="F177" s="2"/>
      <c r="I177" s="19">
        <f aca="true" t="shared" si="19" ref="I177:K180">I178</f>
        <v>479.461</v>
      </c>
      <c r="J177" s="19">
        <f t="shared" si="19"/>
        <v>479.461</v>
      </c>
      <c r="K177" s="19">
        <f t="shared" si="19"/>
        <v>479.434</v>
      </c>
      <c r="L177" s="90">
        <f t="shared" si="15"/>
        <v>99.99436867649298</v>
      </c>
    </row>
    <row r="178" spans="1:12" ht="25.5">
      <c r="A178" s="42">
        <v>170</v>
      </c>
      <c r="B178" s="5" t="s">
        <v>36</v>
      </c>
      <c r="C178" s="57">
        <v>901</v>
      </c>
      <c r="D178" s="1">
        <v>603</v>
      </c>
      <c r="E178" s="2"/>
      <c r="F178" s="2"/>
      <c r="I178" s="19">
        <f t="shared" si="19"/>
        <v>479.461</v>
      </c>
      <c r="J178" s="19">
        <f t="shared" si="19"/>
        <v>479.461</v>
      </c>
      <c r="K178" s="19">
        <f t="shared" si="19"/>
        <v>479.434</v>
      </c>
      <c r="L178" s="90">
        <f t="shared" si="15"/>
        <v>99.99436867649298</v>
      </c>
    </row>
    <row r="179" spans="1:12" ht="12.75">
      <c r="A179" s="42">
        <v>171</v>
      </c>
      <c r="B179" s="5" t="s">
        <v>37</v>
      </c>
      <c r="C179" s="57">
        <v>901</v>
      </c>
      <c r="D179" s="1">
        <v>603</v>
      </c>
      <c r="E179" s="2">
        <v>4100000</v>
      </c>
      <c r="F179" s="2"/>
      <c r="I179" s="19">
        <f t="shared" si="19"/>
        <v>479.461</v>
      </c>
      <c r="J179" s="19">
        <f t="shared" si="19"/>
        <v>479.461</v>
      </c>
      <c r="K179" s="19">
        <f t="shared" si="19"/>
        <v>479.434</v>
      </c>
      <c r="L179" s="90">
        <f t="shared" si="15"/>
        <v>99.99436867649298</v>
      </c>
    </row>
    <row r="180" spans="1:12" ht="12.75">
      <c r="A180" s="42">
        <v>172</v>
      </c>
      <c r="B180" s="5" t="s">
        <v>38</v>
      </c>
      <c r="C180" s="57">
        <v>901</v>
      </c>
      <c r="D180" s="1">
        <v>603</v>
      </c>
      <c r="E180" s="2" t="s">
        <v>70</v>
      </c>
      <c r="F180" s="2"/>
      <c r="I180" s="19">
        <f t="shared" si="19"/>
        <v>479.461</v>
      </c>
      <c r="J180" s="19">
        <f t="shared" si="19"/>
        <v>479.461</v>
      </c>
      <c r="K180" s="19">
        <f t="shared" si="19"/>
        <v>479.434</v>
      </c>
      <c r="L180" s="90">
        <f t="shared" si="15"/>
        <v>99.99436867649298</v>
      </c>
    </row>
    <row r="181" spans="1:12" ht="25.5">
      <c r="A181" s="42">
        <v>173</v>
      </c>
      <c r="B181" s="7" t="s">
        <v>134</v>
      </c>
      <c r="C181" s="58">
        <v>901</v>
      </c>
      <c r="D181" s="3">
        <v>603</v>
      </c>
      <c r="E181" s="4" t="s">
        <v>70</v>
      </c>
      <c r="F181" s="4" t="s">
        <v>133</v>
      </c>
      <c r="I181" s="20">
        <v>479.461</v>
      </c>
      <c r="J181" s="20">
        <v>479.461</v>
      </c>
      <c r="K181" s="89">
        <v>479.434</v>
      </c>
      <c r="L181" s="86">
        <f t="shared" si="15"/>
        <v>99.99436867649298</v>
      </c>
    </row>
    <row r="182" spans="1:12" ht="15.75">
      <c r="A182" s="42">
        <v>174</v>
      </c>
      <c r="B182" s="18" t="s">
        <v>39</v>
      </c>
      <c r="C182" s="57">
        <v>901</v>
      </c>
      <c r="D182" s="1">
        <v>700</v>
      </c>
      <c r="E182" s="2"/>
      <c r="F182" s="2"/>
      <c r="I182" s="19">
        <f>I183+I196+I235+I244</f>
        <v>104282.337</v>
      </c>
      <c r="J182" s="19">
        <f>J183+J196+J235+J244</f>
        <v>104282.337</v>
      </c>
      <c r="K182" s="19">
        <f>K183+K196+K235+K244</f>
        <v>103179.57400000001</v>
      </c>
      <c r="L182" s="90">
        <f t="shared" si="15"/>
        <v>98.94252178103757</v>
      </c>
    </row>
    <row r="183" spans="1:12" ht="12.75">
      <c r="A183" s="42">
        <v>175</v>
      </c>
      <c r="B183" s="5" t="s">
        <v>40</v>
      </c>
      <c r="C183" s="57">
        <v>901</v>
      </c>
      <c r="D183" s="1">
        <v>701</v>
      </c>
      <c r="E183" s="2"/>
      <c r="F183" s="2"/>
      <c r="I183" s="19">
        <f>I186+I192+I194+I184</f>
        <v>28805.492000000002</v>
      </c>
      <c r="J183" s="19">
        <f>J186+J192+J194+J184</f>
        <v>28805.492000000002</v>
      </c>
      <c r="K183" s="19">
        <f>K186+K192+K194+K184</f>
        <v>28334.299999999996</v>
      </c>
      <c r="L183" s="90">
        <f t="shared" si="15"/>
        <v>98.36422859918517</v>
      </c>
    </row>
    <row r="184" spans="1:12" ht="25.5">
      <c r="A184" s="42">
        <v>176</v>
      </c>
      <c r="B184" s="5" t="s">
        <v>298</v>
      </c>
      <c r="C184" s="57">
        <v>901</v>
      </c>
      <c r="D184" s="1">
        <v>701</v>
      </c>
      <c r="E184" s="2" t="s">
        <v>297</v>
      </c>
      <c r="F184" s="2"/>
      <c r="I184" s="19">
        <f>I185</f>
        <v>499.948</v>
      </c>
      <c r="J184" s="19">
        <f>J185</f>
        <v>499.948</v>
      </c>
      <c r="K184" s="19">
        <f>K185</f>
        <v>499.948</v>
      </c>
      <c r="L184" s="90">
        <f t="shared" si="15"/>
        <v>100</v>
      </c>
    </row>
    <row r="185" spans="1:12" ht="25.5">
      <c r="A185" s="42">
        <v>177</v>
      </c>
      <c r="B185" s="7" t="s">
        <v>136</v>
      </c>
      <c r="C185" s="58">
        <v>901</v>
      </c>
      <c r="D185" s="3">
        <v>701</v>
      </c>
      <c r="E185" s="4" t="s">
        <v>297</v>
      </c>
      <c r="F185" s="4" t="s">
        <v>135</v>
      </c>
      <c r="I185" s="21">
        <v>499.948</v>
      </c>
      <c r="J185" s="21">
        <v>499.948</v>
      </c>
      <c r="K185" s="89">
        <v>499.948</v>
      </c>
      <c r="L185" s="86">
        <f t="shared" si="15"/>
        <v>100</v>
      </c>
    </row>
    <row r="186" spans="1:12" ht="12.75">
      <c r="A186" s="42">
        <v>178</v>
      </c>
      <c r="B186" s="5" t="s">
        <v>41</v>
      </c>
      <c r="C186" s="57">
        <v>901</v>
      </c>
      <c r="D186" s="1">
        <v>701</v>
      </c>
      <c r="E186" s="2">
        <v>4200000</v>
      </c>
      <c r="F186" s="2"/>
      <c r="I186" s="19">
        <f>I187</f>
        <v>27632.699</v>
      </c>
      <c r="J186" s="19">
        <f>J187</f>
        <v>27632.699</v>
      </c>
      <c r="K186" s="19">
        <f>K187</f>
        <v>27584.369999999995</v>
      </c>
      <c r="L186" s="90">
        <f t="shared" si="15"/>
        <v>99.82510213714554</v>
      </c>
    </row>
    <row r="187" spans="1:12" ht="12.75">
      <c r="A187" s="42">
        <v>179</v>
      </c>
      <c r="B187" s="5" t="s">
        <v>18</v>
      </c>
      <c r="C187" s="57">
        <v>901</v>
      </c>
      <c r="D187" s="1">
        <v>701</v>
      </c>
      <c r="E187" s="2">
        <v>4209900</v>
      </c>
      <c r="F187" s="2"/>
      <c r="I187" s="19">
        <f>I188+I191+I190+I189</f>
        <v>27632.699</v>
      </c>
      <c r="J187" s="19">
        <f>J188+J191+J190+J189</f>
        <v>27632.699</v>
      </c>
      <c r="K187" s="19">
        <f>K188+K191+K190+K189</f>
        <v>27584.369999999995</v>
      </c>
      <c r="L187" s="90">
        <f t="shared" si="15"/>
        <v>99.82510213714554</v>
      </c>
    </row>
    <row r="188" spans="1:12" ht="12.75">
      <c r="A188" s="42">
        <v>180</v>
      </c>
      <c r="B188" s="7" t="s">
        <v>122</v>
      </c>
      <c r="C188" s="58">
        <v>901</v>
      </c>
      <c r="D188" s="3">
        <v>701</v>
      </c>
      <c r="E188" s="4">
        <v>4209900</v>
      </c>
      <c r="F188" s="4" t="s">
        <v>119</v>
      </c>
      <c r="I188" s="21">
        <v>18440.741</v>
      </c>
      <c r="J188" s="21">
        <v>18440.741</v>
      </c>
      <c r="K188" s="89">
        <v>18393.153</v>
      </c>
      <c r="L188" s="86">
        <f t="shared" si="15"/>
        <v>99.74194095562645</v>
      </c>
    </row>
    <row r="189" spans="1:12" ht="25.5">
      <c r="A189" s="42">
        <v>181</v>
      </c>
      <c r="B189" s="7" t="s">
        <v>143</v>
      </c>
      <c r="C189" s="58">
        <v>901</v>
      </c>
      <c r="D189" s="3">
        <v>701</v>
      </c>
      <c r="E189" s="4">
        <v>4209900</v>
      </c>
      <c r="F189" s="4" t="s">
        <v>142</v>
      </c>
      <c r="I189" s="21">
        <v>211.5</v>
      </c>
      <c r="J189" s="21">
        <v>211.5</v>
      </c>
      <c r="K189" s="89">
        <v>211.402</v>
      </c>
      <c r="L189" s="86">
        <f t="shared" si="15"/>
        <v>99.95366430260046</v>
      </c>
    </row>
    <row r="190" spans="1:12" ht="25.5">
      <c r="A190" s="42">
        <v>182</v>
      </c>
      <c r="B190" s="7" t="s">
        <v>136</v>
      </c>
      <c r="C190" s="58">
        <v>901</v>
      </c>
      <c r="D190" s="3">
        <v>701</v>
      </c>
      <c r="E190" s="4" t="s">
        <v>146</v>
      </c>
      <c r="F190" s="4" t="s">
        <v>135</v>
      </c>
      <c r="I190" s="21">
        <v>595.746</v>
      </c>
      <c r="J190" s="21">
        <v>595.746</v>
      </c>
      <c r="K190" s="89">
        <v>595.746</v>
      </c>
      <c r="L190" s="86">
        <f t="shared" si="15"/>
        <v>100</v>
      </c>
    </row>
    <row r="191" spans="1:12" ht="25.5">
      <c r="A191" s="42">
        <v>183</v>
      </c>
      <c r="B191" s="7" t="s">
        <v>134</v>
      </c>
      <c r="C191" s="58">
        <v>901</v>
      </c>
      <c r="D191" s="3">
        <v>701</v>
      </c>
      <c r="E191" s="4" t="s">
        <v>146</v>
      </c>
      <c r="F191" s="4" t="s">
        <v>133</v>
      </c>
      <c r="I191" s="21">
        <v>8384.712</v>
      </c>
      <c r="J191" s="21">
        <v>8384.712</v>
      </c>
      <c r="K191" s="89">
        <v>8384.069</v>
      </c>
      <c r="L191" s="86">
        <f t="shared" si="15"/>
        <v>99.99233128102671</v>
      </c>
    </row>
    <row r="192" spans="1:12" ht="51">
      <c r="A192" s="42">
        <v>184</v>
      </c>
      <c r="B192" s="5" t="s">
        <v>283</v>
      </c>
      <c r="C192" s="57">
        <v>901</v>
      </c>
      <c r="D192" s="1">
        <v>701</v>
      </c>
      <c r="E192" s="2" t="s">
        <v>291</v>
      </c>
      <c r="F192" s="4"/>
      <c r="I192" s="19">
        <f>I193</f>
        <v>656</v>
      </c>
      <c r="J192" s="19">
        <f>J193</f>
        <v>656</v>
      </c>
      <c r="K192" s="19">
        <f>K193</f>
        <v>249.982</v>
      </c>
      <c r="L192" s="90">
        <f t="shared" si="15"/>
        <v>38.10701219512195</v>
      </c>
    </row>
    <row r="193" spans="1:12" ht="12.75">
      <c r="A193" s="42">
        <v>185</v>
      </c>
      <c r="B193" s="7" t="s">
        <v>122</v>
      </c>
      <c r="C193" s="58">
        <v>901</v>
      </c>
      <c r="D193" s="3">
        <v>701</v>
      </c>
      <c r="E193" s="4" t="s">
        <v>291</v>
      </c>
      <c r="F193" s="4" t="s">
        <v>119</v>
      </c>
      <c r="I193" s="21">
        <f>558+98</f>
        <v>656</v>
      </c>
      <c r="J193" s="21">
        <f>558+98</f>
        <v>656</v>
      </c>
      <c r="K193" s="89">
        <v>249.982</v>
      </c>
      <c r="L193" s="86">
        <f t="shared" si="15"/>
        <v>38.10701219512195</v>
      </c>
    </row>
    <row r="194" spans="1:12" ht="51">
      <c r="A194" s="42">
        <v>186</v>
      </c>
      <c r="B194" s="5" t="s">
        <v>284</v>
      </c>
      <c r="C194" s="57">
        <v>901</v>
      </c>
      <c r="D194" s="1">
        <v>701</v>
      </c>
      <c r="E194" s="2" t="s">
        <v>292</v>
      </c>
      <c r="F194" s="4"/>
      <c r="I194" s="19">
        <f>I195</f>
        <v>16.845</v>
      </c>
      <c r="J194" s="19">
        <f>J195</f>
        <v>16.845</v>
      </c>
      <c r="K194" s="19">
        <f>K195</f>
        <v>0</v>
      </c>
      <c r="L194" s="90">
        <f t="shared" si="15"/>
        <v>0</v>
      </c>
    </row>
    <row r="195" spans="1:12" ht="12.75">
      <c r="A195" s="42">
        <v>187</v>
      </c>
      <c r="B195" s="7" t="s">
        <v>122</v>
      </c>
      <c r="C195" s="58">
        <v>901</v>
      </c>
      <c r="D195" s="3">
        <v>701</v>
      </c>
      <c r="E195" s="4" t="s">
        <v>292</v>
      </c>
      <c r="F195" s="4" t="s">
        <v>119</v>
      </c>
      <c r="I195" s="21">
        <v>16.845</v>
      </c>
      <c r="J195" s="21">
        <v>16.845</v>
      </c>
      <c r="K195" s="89">
        <v>0</v>
      </c>
      <c r="L195" s="86">
        <f t="shared" si="15"/>
        <v>0</v>
      </c>
    </row>
    <row r="196" spans="1:12" ht="12.75">
      <c r="A196" s="42">
        <v>188</v>
      </c>
      <c r="B196" s="5" t="s">
        <v>42</v>
      </c>
      <c r="C196" s="57">
        <v>901</v>
      </c>
      <c r="D196" s="1">
        <v>702</v>
      </c>
      <c r="E196" s="2"/>
      <c r="F196" s="2"/>
      <c r="I196" s="19">
        <f>I197+I202+I213+I217+I226+I208+I230+I211+I215</f>
        <v>72281.355</v>
      </c>
      <c r="J196" s="19">
        <f>J197+J202+J213+J217+J226+J208+J230+J211+J215</f>
        <v>72281.355</v>
      </c>
      <c r="K196" s="19">
        <f>K197+K202+K213+K217+K226+K208+K230+K211+K215</f>
        <v>71883.521</v>
      </c>
      <c r="L196" s="90">
        <f t="shared" si="15"/>
        <v>99.44960356650758</v>
      </c>
    </row>
    <row r="197" spans="1:12" ht="25.5">
      <c r="A197" s="42">
        <v>189</v>
      </c>
      <c r="B197" s="5" t="s">
        <v>43</v>
      </c>
      <c r="C197" s="57">
        <v>901</v>
      </c>
      <c r="D197" s="1">
        <v>702</v>
      </c>
      <c r="E197" s="2">
        <v>4210000</v>
      </c>
      <c r="F197" s="2"/>
      <c r="I197" s="19">
        <f>I198</f>
        <v>9806</v>
      </c>
      <c r="J197" s="19">
        <f>J198</f>
        <v>9806</v>
      </c>
      <c r="K197" s="19">
        <f>K198</f>
        <v>9786.488000000001</v>
      </c>
      <c r="L197" s="90">
        <f t="shared" si="15"/>
        <v>99.80101978380584</v>
      </c>
    </row>
    <row r="198" spans="1:12" ht="12.75">
      <c r="A198" s="42">
        <v>190</v>
      </c>
      <c r="B198" s="5" t="s">
        <v>18</v>
      </c>
      <c r="C198" s="57">
        <v>901</v>
      </c>
      <c r="D198" s="1">
        <v>702</v>
      </c>
      <c r="E198" s="2">
        <v>4219900</v>
      </c>
      <c r="F198" s="2"/>
      <c r="I198" s="19">
        <f>I201+I200+I199</f>
        <v>9806</v>
      </c>
      <c r="J198" s="19">
        <f>J201+J200+J199</f>
        <v>9806</v>
      </c>
      <c r="K198" s="19">
        <f>K201+K200+K199</f>
        <v>9786.488000000001</v>
      </c>
      <c r="L198" s="90">
        <f t="shared" si="15"/>
        <v>99.80101978380584</v>
      </c>
    </row>
    <row r="199" spans="1:12" ht="25.5">
      <c r="A199" s="42">
        <v>191</v>
      </c>
      <c r="B199" s="7" t="s">
        <v>143</v>
      </c>
      <c r="C199" s="58">
        <v>901</v>
      </c>
      <c r="D199" s="3">
        <v>702</v>
      </c>
      <c r="E199" s="4">
        <v>4219900</v>
      </c>
      <c r="F199" s="4" t="s">
        <v>142</v>
      </c>
      <c r="I199" s="21">
        <f>251.164+14</f>
        <v>265.164</v>
      </c>
      <c r="J199" s="21">
        <f>251.164+14</f>
        <v>265.164</v>
      </c>
      <c r="K199" s="89">
        <v>264.136</v>
      </c>
      <c r="L199" s="86">
        <f t="shared" si="15"/>
        <v>99.6123153972636</v>
      </c>
    </row>
    <row r="200" spans="1:12" ht="25.5">
      <c r="A200" s="42">
        <v>192</v>
      </c>
      <c r="B200" s="7" t="s">
        <v>136</v>
      </c>
      <c r="C200" s="58">
        <v>901</v>
      </c>
      <c r="D200" s="3">
        <v>702</v>
      </c>
      <c r="E200" s="4">
        <v>4219900</v>
      </c>
      <c r="F200" s="4" t="s">
        <v>135</v>
      </c>
      <c r="I200" s="21">
        <v>0</v>
      </c>
      <c r="J200" s="21">
        <v>0</v>
      </c>
      <c r="K200" s="89">
        <v>0</v>
      </c>
      <c r="L200" s="86">
        <v>0</v>
      </c>
    </row>
    <row r="201" spans="1:12" ht="25.5">
      <c r="A201" s="42">
        <v>193</v>
      </c>
      <c r="B201" s="7" t="s">
        <v>134</v>
      </c>
      <c r="C201" s="58">
        <v>901</v>
      </c>
      <c r="D201" s="3">
        <v>702</v>
      </c>
      <c r="E201" s="4">
        <v>4219900</v>
      </c>
      <c r="F201" s="4" t="s">
        <v>133</v>
      </c>
      <c r="I201" s="20">
        <f>9554.836-14</f>
        <v>9540.836</v>
      </c>
      <c r="J201" s="20">
        <f>9554.836-14</f>
        <v>9540.836</v>
      </c>
      <c r="K201" s="89">
        <v>9522.352</v>
      </c>
      <c r="L201" s="86">
        <f t="shared" si="15"/>
        <v>99.80626435670837</v>
      </c>
    </row>
    <row r="202" spans="1:12" ht="12.75">
      <c r="A202" s="42">
        <v>194</v>
      </c>
      <c r="B202" s="5" t="s">
        <v>44</v>
      </c>
      <c r="C202" s="57">
        <v>901</v>
      </c>
      <c r="D202" s="1">
        <v>702</v>
      </c>
      <c r="E202" s="2">
        <v>4230000</v>
      </c>
      <c r="F202" s="2"/>
      <c r="I202" s="19">
        <f>I203</f>
        <v>5286.999999999999</v>
      </c>
      <c r="J202" s="19">
        <f>J203</f>
        <v>5286.999999999999</v>
      </c>
      <c r="K202" s="19">
        <f>K203</f>
        <v>5171.157999999999</v>
      </c>
      <c r="L202" s="90">
        <f t="shared" si="15"/>
        <v>97.80892755816153</v>
      </c>
    </row>
    <row r="203" spans="1:12" ht="12.75">
      <c r="A203" s="42">
        <v>195</v>
      </c>
      <c r="B203" s="5" t="s">
        <v>18</v>
      </c>
      <c r="C203" s="57">
        <v>901</v>
      </c>
      <c r="D203" s="1">
        <v>702</v>
      </c>
      <c r="E203" s="2">
        <v>4239900</v>
      </c>
      <c r="F203" s="2"/>
      <c r="I203" s="19">
        <f>I207+I204+I205+I206</f>
        <v>5286.999999999999</v>
      </c>
      <c r="J203" s="19">
        <f>J207+J204+J205+J206</f>
        <v>5286.999999999999</v>
      </c>
      <c r="K203" s="19">
        <f>K207+K204+K205+K206</f>
        <v>5171.157999999999</v>
      </c>
      <c r="L203" s="90">
        <f t="shared" si="15"/>
        <v>97.80892755816153</v>
      </c>
    </row>
    <row r="204" spans="1:12" ht="12.75">
      <c r="A204" s="42">
        <v>196</v>
      </c>
      <c r="B204" s="7" t="s">
        <v>122</v>
      </c>
      <c r="C204" s="58">
        <v>901</v>
      </c>
      <c r="D204" s="3">
        <v>702</v>
      </c>
      <c r="E204" s="4" t="s">
        <v>147</v>
      </c>
      <c r="F204" s="4" t="s">
        <v>119</v>
      </c>
      <c r="I204" s="21">
        <f>4417.539+20.79</f>
        <v>4438.329</v>
      </c>
      <c r="J204" s="21">
        <f>4417.539+20.79</f>
        <v>4438.329</v>
      </c>
      <c r="K204" s="89">
        <v>4438.329</v>
      </c>
      <c r="L204" s="86">
        <f aca="true" t="shared" si="20" ref="L204:L267">K204/J204*100</f>
        <v>100</v>
      </c>
    </row>
    <row r="205" spans="1:12" ht="25.5">
      <c r="A205" s="42">
        <v>197</v>
      </c>
      <c r="B205" s="7" t="s">
        <v>143</v>
      </c>
      <c r="C205" s="58">
        <v>901</v>
      </c>
      <c r="D205" s="3">
        <v>702</v>
      </c>
      <c r="E205" s="4" t="s">
        <v>147</v>
      </c>
      <c r="F205" s="4" t="s">
        <v>142</v>
      </c>
      <c r="I205" s="21">
        <f>118-15.426</f>
        <v>102.574</v>
      </c>
      <c r="J205" s="21">
        <f>118-15.426</f>
        <v>102.574</v>
      </c>
      <c r="K205" s="89">
        <v>102.573</v>
      </c>
      <c r="L205" s="86">
        <f t="shared" si="20"/>
        <v>99.99902509407842</v>
      </c>
    </row>
    <row r="206" spans="1:12" ht="25.5">
      <c r="A206" s="42">
        <v>198</v>
      </c>
      <c r="B206" s="7" t="s">
        <v>136</v>
      </c>
      <c r="C206" s="58">
        <v>901</v>
      </c>
      <c r="D206" s="3">
        <v>702</v>
      </c>
      <c r="E206" s="4" t="s">
        <v>147</v>
      </c>
      <c r="F206" s="4" t="s">
        <v>135</v>
      </c>
      <c r="I206" s="21">
        <f>85-22.773</f>
        <v>62.227000000000004</v>
      </c>
      <c r="J206" s="21">
        <f>85-22.773</f>
        <v>62.227000000000004</v>
      </c>
      <c r="K206" s="89">
        <v>62.226</v>
      </c>
      <c r="L206" s="86">
        <f t="shared" si="20"/>
        <v>99.99839298053898</v>
      </c>
    </row>
    <row r="207" spans="1:12" ht="25.5">
      <c r="A207" s="42">
        <v>199</v>
      </c>
      <c r="B207" s="7" t="s">
        <v>134</v>
      </c>
      <c r="C207" s="58">
        <v>901</v>
      </c>
      <c r="D207" s="3">
        <v>702</v>
      </c>
      <c r="E207" s="4">
        <v>4239900</v>
      </c>
      <c r="F207" s="4" t="s">
        <v>133</v>
      </c>
      <c r="I207" s="20">
        <f>689.234-5.364</f>
        <v>683.87</v>
      </c>
      <c r="J207" s="20">
        <f>689.234-5.364</f>
        <v>683.87</v>
      </c>
      <c r="K207" s="89">
        <v>568.03</v>
      </c>
      <c r="L207" s="86">
        <f t="shared" si="20"/>
        <v>83.06110810534165</v>
      </c>
    </row>
    <row r="208" spans="1:12" ht="12.75">
      <c r="A208" s="42">
        <v>200</v>
      </c>
      <c r="B208" s="5" t="s">
        <v>248</v>
      </c>
      <c r="C208" s="57">
        <v>901</v>
      </c>
      <c r="D208" s="1">
        <v>702</v>
      </c>
      <c r="E208" s="2" t="s">
        <v>263</v>
      </c>
      <c r="F208" s="2"/>
      <c r="I208" s="19">
        <f>I209+I210</f>
        <v>1586</v>
      </c>
      <c r="J208" s="19">
        <f>J209+J210</f>
        <v>1586</v>
      </c>
      <c r="K208" s="19">
        <f>K209+K210</f>
        <v>1585.8139999999999</v>
      </c>
      <c r="L208" s="90">
        <f t="shared" si="20"/>
        <v>99.98827238335434</v>
      </c>
    </row>
    <row r="209" spans="1:12" ht="25.5">
      <c r="A209" s="42">
        <v>201</v>
      </c>
      <c r="B209" s="7" t="s">
        <v>136</v>
      </c>
      <c r="C209" s="58">
        <v>901</v>
      </c>
      <c r="D209" s="3">
        <v>702</v>
      </c>
      <c r="E209" s="4" t="s">
        <v>263</v>
      </c>
      <c r="F209" s="4" t="s">
        <v>135</v>
      </c>
      <c r="I209" s="20">
        <v>617.3</v>
      </c>
      <c r="J209" s="20">
        <v>617.3</v>
      </c>
      <c r="K209" s="89">
        <v>617.174</v>
      </c>
      <c r="L209" s="86">
        <f t="shared" si="20"/>
        <v>99.97958853069821</v>
      </c>
    </row>
    <row r="210" spans="1:12" ht="25.5">
      <c r="A210" s="42">
        <v>202</v>
      </c>
      <c r="B210" s="7" t="s">
        <v>134</v>
      </c>
      <c r="C210" s="58">
        <v>901</v>
      </c>
      <c r="D210" s="3">
        <v>702</v>
      </c>
      <c r="E210" s="4" t="s">
        <v>263</v>
      </c>
      <c r="F210" s="4" t="s">
        <v>133</v>
      </c>
      <c r="I210" s="20">
        <v>968.7</v>
      </c>
      <c r="J210" s="20">
        <v>968.7</v>
      </c>
      <c r="K210" s="89">
        <v>968.64</v>
      </c>
      <c r="L210" s="86">
        <f t="shared" si="20"/>
        <v>99.99380613192939</v>
      </c>
    </row>
    <row r="211" spans="1:12" ht="25.5">
      <c r="A211" s="42">
        <v>203</v>
      </c>
      <c r="B211" s="5" t="s">
        <v>285</v>
      </c>
      <c r="C211" s="57">
        <v>901</v>
      </c>
      <c r="D211" s="1">
        <v>702</v>
      </c>
      <c r="E211" s="29" t="s">
        <v>293</v>
      </c>
      <c r="F211" s="2"/>
      <c r="I211" s="19">
        <f>I212</f>
        <v>477.2</v>
      </c>
      <c r="J211" s="19">
        <f>J212</f>
        <v>477.2</v>
      </c>
      <c r="K211" s="19">
        <f>K212</f>
        <v>477.045</v>
      </c>
      <c r="L211" s="90">
        <f t="shared" si="20"/>
        <v>99.96751886001677</v>
      </c>
    </row>
    <row r="212" spans="1:12" ht="12.75">
      <c r="A212" s="42">
        <v>204</v>
      </c>
      <c r="B212" s="7" t="s">
        <v>122</v>
      </c>
      <c r="C212" s="58">
        <v>901</v>
      </c>
      <c r="D212" s="3">
        <v>702</v>
      </c>
      <c r="E212" s="4" t="s">
        <v>293</v>
      </c>
      <c r="F212" s="4" t="s">
        <v>119</v>
      </c>
      <c r="I212" s="20">
        <f>580-102.8</f>
        <v>477.2</v>
      </c>
      <c r="J212" s="20">
        <f>580-102.8</f>
        <v>477.2</v>
      </c>
      <c r="K212" s="89">
        <v>477.045</v>
      </c>
      <c r="L212" s="86">
        <f t="shared" si="20"/>
        <v>99.96751886001677</v>
      </c>
    </row>
    <row r="213" spans="1:12" ht="38.25">
      <c r="A213" s="42">
        <v>205</v>
      </c>
      <c r="B213" s="5" t="s">
        <v>95</v>
      </c>
      <c r="C213" s="57">
        <v>901</v>
      </c>
      <c r="D213" s="1">
        <v>702</v>
      </c>
      <c r="E213" s="29" t="s">
        <v>148</v>
      </c>
      <c r="F213" s="2"/>
      <c r="I213" s="25">
        <f>I214</f>
        <v>2993</v>
      </c>
      <c r="J213" s="25">
        <f>J214</f>
        <v>2993</v>
      </c>
      <c r="K213" s="25">
        <f>K214</f>
        <v>2737.826</v>
      </c>
      <c r="L213" s="90">
        <f t="shared" si="20"/>
        <v>91.4743067156699</v>
      </c>
    </row>
    <row r="214" spans="1:12" ht="25.5">
      <c r="A214" s="42">
        <v>206</v>
      </c>
      <c r="B214" s="7" t="s">
        <v>134</v>
      </c>
      <c r="C214" s="58">
        <v>901</v>
      </c>
      <c r="D214" s="3">
        <v>702</v>
      </c>
      <c r="E214" s="4" t="s">
        <v>148</v>
      </c>
      <c r="F214" s="4" t="s">
        <v>133</v>
      </c>
      <c r="I214" s="20">
        <v>2993</v>
      </c>
      <c r="J214" s="20">
        <v>2993</v>
      </c>
      <c r="K214" s="89">
        <v>2737.826</v>
      </c>
      <c r="L214" s="86">
        <f t="shared" si="20"/>
        <v>91.4743067156699</v>
      </c>
    </row>
    <row r="215" spans="1:12" ht="51">
      <c r="A215" s="42">
        <v>207</v>
      </c>
      <c r="B215" s="5" t="s">
        <v>284</v>
      </c>
      <c r="C215" s="57">
        <v>901</v>
      </c>
      <c r="D215" s="1">
        <v>702</v>
      </c>
      <c r="E215" s="2" t="s">
        <v>292</v>
      </c>
      <c r="F215" s="4"/>
      <c r="I215" s="19">
        <f>I216</f>
        <v>7.155</v>
      </c>
      <c r="J215" s="19">
        <f>J216</f>
        <v>7.155</v>
      </c>
      <c r="K215" s="19">
        <f>K216</f>
        <v>7.155</v>
      </c>
      <c r="L215" s="90">
        <f t="shared" si="20"/>
        <v>100</v>
      </c>
    </row>
    <row r="216" spans="1:12" ht="12.75">
      <c r="A216" s="42">
        <v>208</v>
      </c>
      <c r="B216" s="7" t="s">
        <v>122</v>
      </c>
      <c r="C216" s="58">
        <v>901</v>
      </c>
      <c r="D216" s="3">
        <v>702</v>
      </c>
      <c r="E216" s="4" t="s">
        <v>292</v>
      </c>
      <c r="F216" s="4" t="s">
        <v>119</v>
      </c>
      <c r="I216" s="20">
        <v>7.155</v>
      </c>
      <c r="J216" s="20">
        <v>7.155</v>
      </c>
      <c r="K216" s="89">
        <v>7.155</v>
      </c>
      <c r="L216" s="86">
        <f t="shared" si="20"/>
        <v>100</v>
      </c>
    </row>
    <row r="217" spans="1:12" ht="153">
      <c r="A217" s="42">
        <v>209</v>
      </c>
      <c r="B217" s="5" t="s">
        <v>150</v>
      </c>
      <c r="C217" s="57">
        <v>901</v>
      </c>
      <c r="D217" s="1">
        <v>702</v>
      </c>
      <c r="E217" s="29" t="s">
        <v>149</v>
      </c>
      <c r="F217" s="2"/>
      <c r="I217" s="25">
        <f>I218+I220+I223</f>
        <v>50162</v>
      </c>
      <c r="J217" s="25">
        <f>J218+J220+J223</f>
        <v>50162</v>
      </c>
      <c r="K217" s="25">
        <f>K218+K220+K223</f>
        <v>50162</v>
      </c>
      <c r="L217" s="90">
        <f t="shared" si="20"/>
        <v>100</v>
      </c>
    </row>
    <row r="218" spans="1:12" ht="102">
      <c r="A218" s="42">
        <v>210</v>
      </c>
      <c r="B218" s="5" t="s">
        <v>200</v>
      </c>
      <c r="C218" s="57">
        <v>901</v>
      </c>
      <c r="D218" s="1">
        <v>702</v>
      </c>
      <c r="E218" s="29" t="s">
        <v>182</v>
      </c>
      <c r="F218" s="2"/>
      <c r="I218" s="26">
        <f>I219</f>
        <v>49127</v>
      </c>
      <c r="J218" s="26">
        <f>J219</f>
        <v>49127</v>
      </c>
      <c r="K218" s="26">
        <f>K219</f>
        <v>49127</v>
      </c>
      <c r="L218" s="90">
        <f t="shared" si="20"/>
        <v>100</v>
      </c>
    </row>
    <row r="219" spans="1:12" ht="12.75">
      <c r="A219" s="42">
        <v>211</v>
      </c>
      <c r="B219" s="7" t="s">
        <v>122</v>
      </c>
      <c r="C219" s="58">
        <v>901</v>
      </c>
      <c r="D219" s="3">
        <v>702</v>
      </c>
      <c r="E219" s="4" t="s">
        <v>182</v>
      </c>
      <c r="F219" s="4" t="s">
        <v>119</v>
      </c>
      <c r="I219" s="20">
        <f>49074+53</f>
        <v>49127</v>
      </c>
      <c r="J219" s="20">
        <f>49074+53</f>
        <v>49127</v>
      </c>
      <c r="K219" s="89">
        <v>49127</v>
      </c>
      <c r="L219" s="86">
        <f t="shared" si="20"/>
        <v>100</v>
      </c>
    </row>
    <row r="220" spans="1:12" ht="140.25">
      <c r="A220" s="42">
        <v>212</v>
      </c>
      <c r="B220" s="5" t="s">
        <v>201</v>
      </c>
      <c r="C220" s="57">
        <v>901</v>
      </c>
      <c r="D220" s="1">
        <v>702</v>
      </c>
      <c r="E220" s="2" t="s">
        <v>183</v>
      </c>
      <c r="F220" s="2"/>
      <c r="I220" s="19">
        <f>I222+I221</f>
        <v>308.893</v>
      </c>
      <c r="J220" s="19">
        <f>J222+J221</f>
        <v>308.893</v>
      </c>
      <c r="K220" s="19">
        <f>K222+K221</f>
        <v>308.893</v>
      </c>
      <c r="L220" s="90">
        <f t="shared" si="20"/>
        <v>100</v>
      </c>
    </row>
    <row r="221" spans="1:12" ht="25.5">
      <c r="A221" s="42">
        <v>213</v>
      </c>
      <c r="B221" s="7" t="s">
        <v>143</v>
      </c>
      <c r="C221" s="58">
        <v>901</v>
      </c>
      <c r="D221" s="3">
        <v>702</v>
      </c>
      <c r="E221" s="4" t="s">
        <v>183</v>
      </c>
      <c r="F221" s="4" t="s">
        <v>142</v>
      </c>
      <c r="I221" s="21">
        <f>20+4</f>
        <v>24</v>
      </c>
      <c r="J221" s="21">
        <f>20+4</f>
        <v>24</v>
      </c>
      <c r="K221" s="89">
        <v>24</v>
      </c>
      <c r="L221" s="86">
        <f t="shared" si="20"/>
        <v>100</v>
      </c>
    </row>
    <row r="222" spans="1:12" ht="25.5">
      <c r="A222" s="42">
        <v>214</v>
      </c>
      <c r="B222" s="7" t="s">
        <v>134</v>
      </c>
      <c r="C222" s="58">
        <v>901</v>
      </c>
      <c r="D222" s="3">
        <v>702</v>
      </c>
      <c r="E222" s="4" t="s">
        <v>183</v>
      </c>
      <c r="F222" s="4" t="s">
        <v>133</v>
      </c>
      <c r="I222" s="73">
        <v>284.893</v>
      </c>
      <c r="J222" s="73">
        <v>284.893</v>
      </c>
      <c r="K222" s="89">
        <v>284.893</v>
      </c>
      <c r="L222" s="86">
        <f t="shared" si="20"/>
        <v>100</v>
      </c>
    </row>
    <row r="223" spans="1:12" ht="114.75">
      <c r="A223" s="42">
        <v>215</v>
      </c>
      <c r="B223" s="5" t="s">
        <v>202</v>
      </c>
      <c r="C223" s="57">
        <v>901</v>
      </c>
      <c r="D223" s="1">
        <v>702</v>
      </c>
      <c r="E223" s="2" t="s">
        <v>194</v>
      </c>
      <c r="F223" s="4"/>
      <c r="I223" s="19">
        <f>I225+I224</f>
        <v>726.107</v>
      </c>
      <c r="J223" s="19">
        <f>J225+J224</f>
        <v>726.107</v>
      </c>
      <c r="K223" s="19">
        <f>K225+K224</f>
        <v>726.107</v>
      </c>
      <c r="L223" s="90">
        <f t="shared" si="20"/>
        <v>100</v>
      </c>
    </row>
    <row r="224" spans="1:12" ht="25.5">
      <c r="A224" s="42">
        <v>216</v>
      </c>
      <c r="B224" s="7" t="s">
        <v>143</v>
      </c>
      <c r="C224" s="58">
        <v>901</v>
      </c>
      <c r="D224" s="3">
        <v>702</v>
      </c>
      <c r="E224" s="4" t="s">
        <v>194</v>
      </c>
      <c r="F224" s="4" t="s">
        <v>142</v>
      </c>
      <c r="I224" s="21">
        <v>621.624</v>
      </c>
      <c r="J224" s="21">
        <v>621.624</v>
      </c>
      <c r="K224" s="89">
        <v>621.624</v>
      </c>
      <c r="L224" s="86">
        <f t="shared" si="20"/>
        <v>100</v>
      </c>
    </row>
    <row r="225" spans="1:12" ht="25.5">
      <c r="A225" s="42">
        <v>217</v>
      </c>
      <c r="B225" s="7" t="s">
        <v>134</v>
      </c>
      <c r="C225" s="58">
        <v>901</v>
      </c>
      <c r="D225" s="3">
        <v>702</v>
      </c>
      <c r="E225" s="4" t="s">
        <v>194</v>
      </c>
      <c r="F225" s="4" t="s">
        <v>133</v>
      </c>
      <c r="I225" s="20">
        <v>104.483</v>
      </c>
      <c r="J225" s="20">
        <v>104.483</v>
      </c>
      <c r="K225" s="89">
        <v>104.483</v>
      </c>
      <c r="L225" s="86">
        <f t="shared" si="20"/>
        <v>100</v>
      </c>
    </row>
    <row r="226" spans="1:12" ht="25.5">
      <c r="A226" s="42">
        <v>218</v>
      </c>
      <c r="B226" s="5" t="s">
        <v>88</v>
      </c>
      <c r="C226" s="57">
        <v>901</v>
      </c>
      <c r="D226" s="1">
        <v>702</v>
      </c>
      <c r="E226" s="2" t="s">
        <v>76</v>
      </c>
      <c r="F226" s="2"/>
      <c r="I226" s="16">
        <f>I227</f>
        <v>1057</v>
      </c>
      <c r="J226" s="16">
        <f>J227</f>
        <v>1057</v>
      </c>
      <c r="K226" s="16">
        <f>K227</f>
        <v>1056.635</v>
      </c>
      <c r="L226" s="90">
        <f t="shared" si="20"/>
        <v>99.96546830652791</v>
      </c>
    </row>
    <row r="227" spans="1:12" ht="51">
      <c r="A227" s="42">
        <v>219</v>
      </c>
      <c r="B227" s="5" t="s">
        <v>166</v>
      </c>
      <c r="C227" s="57">
        <v>901</v>
      </c>
      <c r="D227" s="1">
        <v>702</v>
      </c>
      <c r="E227" s="2" t="s">
        <v>87</v>
      </c>
      <c r="F227" s="2"/>
      <c r="I227" s="16">
        <f>I228+I229</f>
        <v>1057</v>
      </c>
      <c r="J227" s="16">
        <f>J228+J229</f>
        <v>1057</v>
      </c>
      <c r="K227" s="16">
        <f>K228+K229</f>
        <v>1056.635</v>
      </c>
      <c r="L227" s="90">
        <f t="shared" si="20"/>
        <v>99.96546830652791</v>
      </c>
    </row>
    <row r="228" spans="1:12" ht="25.5">
      <c r="A228" s="42">
        <v>220</v>
      </c>
      <c r="B228" s="7" t="s">
        <v>136</v>
      </c>
      <c r="C228" s="58">
        <v>901</v>
      </c>
      <c r="D228" s="3">
        <v>702</v>
      </c>
      <c r="E228" s="4" t="s">
        <v>87</v>
      </c>
      <c r="F228" s="4" t="s">
        <v>135</v>
      </c>
      <c r="I228" s="28">
        <v>1022</v>
      </c>
      <c r="J228" s="28">
        <v>1022</v>
      </c>
      <c r="K228" s="89">
        <v>1021.635</v>
      </c>
      <c r="L228" s="86">
        <f t="shared" si="20"/>
        <v>99.96428571428572</v>
      </c>
    </row>
    <row r="229" spans="1:12" ht="25.5">
      <c r="A229" s="42">
        <v>221</v>
      </c>
      <c r="B229" s="7" t="s">
        <v>134</v>
      </c>
      <c r="C229" s="58">
        <v>901</v>
      </c>
      <c r="D229" s="3">
        <v>702</v>
      </c>
      <c r="E229" s="4" t="s">
        <v>87</v>
      </c>
      <c r="F229" s="4" t="s">
        <v>133</v>
      </c>
      <c r="I229" s="28">
        <v>35</v>
      </c>
      <c r="J229" s="28">
        <v>35</v>
      </c>
      <c r="K229" s="89">
        <v>35</v>
      </c>
      <c r="L229" s="86">
        <f t="shared" si="20"/>
        <v>100</v>
      </c>
    </row>
    <row r="230" spans="1:12" ht="38.25">
      <c r="A230" s="42">
        <v>222</v>
      </c>
      <c r="B230" s="5" t="s">
        <v>249</v>
      </c>
      <c r="C230" s="57">
        <v>901</v>
      </c>
      <c r="D230" s="1">
        <v>702</v>
      </c>
      <c r="E230" s="2" t="s">
        <v>264</v>
      </c>
      <c r="F230" s="2"/>
      <c r="I230" s="26">
        <f>I231+I233</f>
        <v>906</v>
      </c>
      <c r="J230" s="26">
        <f>J231+J233</f>
        <v>906</v>
      </c>
      <c r="K230" s="26">
        <f>K231+K233</f>
        <v>899.4</v>
      </c>
      <c r="L230" s="90">
        <f t="shared" si="20"/>
        <v>99.27152317880794</v>
      </c>
    </row>
    <row r="231" spans="1:12" ht="63.75">
      <c r="A231" s="42">
        <v>223</v>
      </c>
      <c r="B231" s="5" t="s">
        <v>250</v>
      </c>
      <c r="C231" s="57">
        <v>901</v>
      </c>
      <c r="D231" s="1">
        <v>702</v>
      </c>
      <c r="E231" s="2" t="s">
        <v>265</v>
      </c>
      <c r="F231" s="2"/>
      <c r="I231" s="26">
        <f>I232</f>
        <v>871</v>
      </c>
      <c r="J231" s="26">
        <f>J232</f>
        <v>871</v>
      </c>
      <c r="K231" s="26">
        <f>K232</f>
        <v>871</v>
      </c>
      <c r="L231" s="90">
        <f t="shared" si="20"/>
        <v>100</v>
      </c>
    </row>
    <row r="232" spans="1:12" ht="25.5">
      <c r="A232" s="42">
        <v>224</v>
      </c>
      <c r="B232" s="7" t="s">
        <v>136</v>
      </c>
      <c r="C232" s="58">
        <v>901</v>
      </c>
      <c r="D232" s="3">
        <v>702</v>
      </c>
      <c r="E232" s="4" t="s">
        <v>265</v>
      </c>
      <c r="F232" s="4" t="s">
        <v>135</v>
      </c>
      <c r="I232" s="28">
        <v>871</v>
      </c>
      <c r="J232" s="28">
        <v>871</v>
      </c>
      <c r="K232" s="89">
        <v>871</v>
      </c>
      <c r="L232" s="86">
        <f t="shared" si="20"/>
        <v>100</v>
      </c>
    </row>
    <row r="233" spans="1:12" ht="51">
      <c r="A233" s="42">
        <v>225</v>
      </c>
      <c r="B233" s="5" t="s">
        <v>286</v>
      </c>
      <c r="C233" s="57">
        <v>901</v>
      </c>
      <c r="D233" s="1">
        <v>702</v>
      </c>
      <c r="E233" s="2" t="s">
        <v>294</v>
      </c>
      <c r="F233" s="2"/>
      <c r="I233" s="26">
        <f>I234</f>
        <v>35</v>
      </c>
      <c r="J233" s="26">
        <f>J234</f>
        <v>35</v>
      </c>
      <c r="K233" s="26">
        <f>K234</f>
        <v>28.4</v>
      </c>
      <c r="L233" s="90">
        <f t="shared" si="20"/>
        <v>81.14285714285714</v>
      </c>
    </row>
    <row r="234" spans="1:12" ht="25.5">
      <c r="A234" s="42">
        <v>226</v>
      </c>
      <c r="B234" s="7" t="s">
        <v>134</v>
      </c>
      <c r="C234" s="58">
        <v>901</v>
      </c>
      <c r="D234" s="3">
        <v>702</v>
      </c>
      <c r="E234" s="4" t="s">
        <v>294</v>
      </c>
      <c r="F234" s="4" t="s">
        <v>133</v>
      </c>
      <c r="I234" s="28">
        <v>35</v>
      </c>
      <c r="J234" s="28">
        <v>35</v>
      </c>
      <c r="K234" s="89">
        <v>28.4</v>
      </c>
      <c r="L234" s="86">
        <f t="shared" si="20"/>
        <v>81.14285714285714</v>
      </c>
    </row>
    <row r="235" spans="1:12" ht="12.75">
      <c r="A235" s="42">
        <v>227</v>
      </c>
      <c r="B235" s="5" t="s">
        <v>45</v>
      </c>
      <c r="C235" s="57">
        <v>901</v>
      </c>
      <c r="D235" s="1">
        <v>707</v>
      </c>
      <c r="E235" s="2"/>
      <c r="F235" s="2"/>
      <c r="I235" s="19">
        <f>I236+I241</f>
        <v>2282.493</v>
      </c>
      <c r="J235" s="19">
        <f>J236+J241</f>
        <v>2282.493</v>
      </c>
      <c r="K235" s="19">
        <f>K236+K241</f>
        <v>2067.263</v>
      </c>
      <c r="L235" s="90">
        <f t="shared" si="20"/>
        <v>90.57039824437577</v>
      </c>
    </row>
    <row r="236" spans="1:12" ht="12.75">
      <c r="A236" s="42">
        <v>228</v>
      </c>
      <c r="B236" s="5" t="s">
        <v>96</v>
      </c>
      <c r="C236" s="57">
        <v>901</v>
      </c>
      <c r="D236" s="1">
        <v>707</v>
      </c>
      <c r="E236" s="2">
        <v>4320000</v>
      </c>
      <c r="F236" s="2"/>
      <c r="I236" s="19">
        <f>+I239+I237</f>
        <v>2233.493</v>
      </c>
      <c r="J236" s="19">
        <f>+J239+J237</f>
        <v>2233.493</v>
      </c>
      <c r="K236" s="19">
        <f>+K239+K237</f>
        <v>2035.263</v>
      </c>
      <c r="L236" s="90">
        <f t="shared" si="20"/>
        <v>91.12466437100989</v>
      </c>
    </row>
    <row r="237" spans="1:12" ht="12.75">
      <c r="A237" s="42">
        <v>229</v>
      </c>
      <c r="B237" s="5" t="s">
        <v>168</v>
      </c>
      <c r="C237" s="57">
        <v>901</v>
      </c>
      <c r="D237" s="1">
        <v>707</v>
      </c>
      <c r="E237" s="2" t="s">
        <v>167</v>
      </c>
      <c r="F237" s="2"/>
      <c r="I237" s="19">
        <f>I238</f>
        <v>774.493</v>
      </c>
      <c r="J237" s="19">
        <f>J238</f>
        <v>774.493</v>
      </c>
      <c r="K237" s="19">
        <f>K238</f>
        <v>774.493</v>
      </c>
      <c r="L237" s="90">
        <f t="shared" si="20"/>
        <v>100</v>
      </c>
    </row>
    <row r="238" spans="1:12" ht="25.5">
      <c r="A238" s="42">
        <v>230</v>
      </c>
      <c r="B238" s="7" t="s">
        <v>134</v>
      </c>
      <c r="C238" s="58">
        <v>901</v>
      </c>
      <c r="D238" s="3">
        <v>707</v>
      </c>
      <c r="E238" s="4" t="s">
        <v>167</v>
      </c>
      <c r="F238" s="4" t="s">
        <v>133</v>
      </c>
      <c r="I238" s="21">
        <v>774.493</v>
      </c>
      <c r="J238" s="21">
        <v>774.493</v>
      </c>
      <c r="K238" s="89">
        <v>774.493</v>
      </c>
      <c r="L238" s="86">
        <f t="shared" si="20"/>
        <v>100</v>
      </c>
    </row>
    <row r="239" spans="1:12" ht="25.5">
      <c r="A239" s="42">
        <v>231</v>
      </c>
      <c r="B239" s="5" t="s">
        <v>110</v>
      </c>
      <c r="C239" s="57">
        <v>901</v>
      </c>
      <c r="D239" s="1">
        <v>707</v>
      </c>
      <c r="E239" s="2" t="s">
        <v>109</v>
      </c>
      <c r="F239" s="2"/>
      <c r="I239" s="25">
        <f>I240</f>
        <v>1459</v>
      </c>
      <c r="J239" s="25">
        <f>J240</f>
        <v>1459</v>
      </c>
      <c r="K239" s="25">
        <f>K240</f>
        <v>1260.77</v>
      </c>
      <c r="L239" s="90">
        <f t="shared" si="20"/>
        <v>86.41329677861549</v>
      </c>
    </row>
    <row r="240" spans="1:12" ht="25.5">
      <c r="A240" s="42">
        <v>232</v>
      </c>
      <c r="B240" s="7" t="s">
        <v>134</v>
      </c>
      <c r="C240" s="58">
        <v>901</v>
      </c>
      <c r="D240" s="3">
        <v>707</v>
      </c>
      <c r="E240" s="4" t="s">
        <v>109</v>
      </c>
      <c r="F240" s="4" t="s">
        <v>133</v>
      </c>
      <c r="I240" s="21">
        <v>1459</v>
      </c>
      <c r="J240" s="21">
        <v>1459</v>
      </c>
      <c r="K240" s="89">
        <v>1260.77</v>
      </c>
      <c r="L240" s="86">
        <f t="shared" si="20"/>
        <v>86.41329677861549</v>
      </c>
    </row>
    <row r="241" spans="1:12" ht="25.5">
      <c r="A241" s="42">
        <v>233</v>
      </c>
      <c r="B241" s="5" t="s">
        <v>88</v>
      </c>
      <c r="C241" s="57">
        <v>901</v>
      </c>
      <c r="D241" s="1">
        <v>707</v>
      </c>
      <c r="E241" s="2" t="s">
        <v>76</v>
      </c>
      <c r="F241" s="2"/>
      <c r="I241" s="19">
        <f aca="true" t="shared" si="21" ref="I241:K242">I242</f>
        <v>49</v>
      </c>
      <c r="J241" s="19">
        <f t="shared" si="21"/>
        <v>49</v>
      </c>
      <c r="K241" s="19">
        <f t="shared" si="21"/>
        <v>32</v>
      </c>
      <c r="L241" s="90">
        <f t="shared" si="20"/>
        <v>65.3061224489796</v>
      </c>
    </row>
    <row r="242" spans="1:12" ht="12.75">
      <c r="A242" s="42">
        <v>234</v>
      </c>
      <c r="B242" s="5" t="s">
        <v>203</v>
      </c>
      <c r="C242" s="57">
        <v>901</v>
      </c>
      <c r="D242" s="1">
        <v>707</v>
      </c>
      <c r="E242" s="2" t="s">
        <v>195</v>
      </c>
      <c r="F242" s="2"/>
      <c r="I242" s="19">
        <f t="shared" si="21"/>
        <v>49</v>
      </c>
      <c r="J242" s="19">
        <f t="shared" si="21"/>
        <v>49</v>
      </c>
      <c r="K242" s="19">
        <f t="shared" si="21"/>
        <v>32</v>
      </c>
      <c r="L242" s="90">
        <f t="shared" si="20"/>
        <v>65.3061224489796</v>
      </c>
    </row>
    <row r="243" spans="1:12" ht="25.5">
      <c r="A243" s="42">
        <v>235</v>
      </c>
      <c r="B243" s="7" t="s">
        <v>134</v>
      </c>
      <c r="C243" s="58">
        <v>901</v>
      </c>
      <c r="D243" s="3">
        <v>707</v>
      </c>
      <c r="E243" s="4" t="s">
        <v>195</v>
      </c>
      <c r="F243" s="4" t="s">
        <v>133</v>
      </c>
      <c r="I243" s="21">
        <v>49</v>
      </c>
      <c r="J243" s="21">
        <v>49</v>
      </c>
      <c r="K243" s="89">
        <v>32</v>
      </c>
      <c r="L243" s="86">
        <f t="shared" si="20"/>
        <v>65.3061224489796</v>
      </c>
    </row>
    <row r="244" spans="1:12" ht="12.75">
      <c r="A244" s="42">
        <v>236</v>
      </c>
      <c r="B244" s="5" t="s">
        <v>46</v>
      </c>
      <c r="C244" s="57">
        <v>901</v>
      </c>
      <c r="D244" s="1">
        <v>709</v>
      </c>
      <c r="E244" s="2"/>
      <c r="F244" s="2"/>
      <c r="I244" s="19">
        <f>+I245</f>
        <v>912.997</v>
      </c>
      <c r="J244" s="19">
        <f>+J245</f>
        <v>912.997</v>
      </c>
      <c r="K244" s="19">
        <f>+K245</f>
        <v>894.49</v>
      </c>
      <c r="L244" s="90">
        <f t="shared" si="20"/>
        <v>97.9729396701194</v>
      </c>
    </row>
    <row r="245" spans="1:12" ht="51">
      <c r="A245" s="42">
        <v>237</v>
      </c>
      <c r="B245" s="5" t="s">
        <v>47</v>
      </c>
      <c r="C245" s="57">
        <v>901</v>
      </c>
      <c r="D245" s="1">
        <v>709</v>
      </c>
      <c r="E245" s="2">
        <v>4520000</v>
      </c>
      <c r="F245" s="2"/>
      <c r="I245" s="19">
        <f>I246</f>
        <v>912.997</v>
      </c>
      <c r="J245" s="19">
        <f>J246</f>
        <v>912.997</v>
      </c>
      <c r="K245" s="19">
        <f>K246</f>
        <v>894.49</v>
      </c>
      <c r="L245" s="90">
        <f t="shared" si="20"/>
        <v>97.9729396701194</v>
      </c>
    </row>
    <row r="246" spans="1:12" ht="12.75">
      <c r="A246" s="42">
        <v>238</v>
      </c>
      <c r="B246" s="5" t="s">
        <v>18</v>
      </c>
      <c r="C246" s="57">
        <v>901</v>
      </c>
      <c r="D246" s="1">
        <v>709</v>
      </c>
      <c r="E246" s="2" t="s">
        <v>77</v>
      </c>
      <c r="F246" s="2"/>
      <c r="I246" s="19">
        <f>+I248+I247</f>
        <v>912.997</v>
      </c>
      <c r="J246" s="19">
        <f>+J248+J247</f>
        <v>912.997</v>
      </c>
      <c r="K246" s="19">
        <f>+K248+K247</f>
        <v>894.49</v>
      </c>
      <c r="L246" s="90">
        <f t="shared" si="20"/>
        <v>97.9729396701194</v>
      </c>
    </row>
    <row r="247" spans="1:12" ht="25.5">
      <c r="A247" s="42">
        <v>239</v>
      </c>
      <c r="B247" s="7" t="s">
        <v>130</v>
      </c>
      <c r="C247" s="58">
        <v>901</v>
      </c>
      <c r="D247" s="3">
        <v>709</v>
      </c>
      <c r="E247" s="4" t="s">
        <v>77</v>
      </c>
      <c r="F247" s="4" t="s">
        <v>129</v>
      </c>
      <c r="I247" s="27">
        <v>912.997</v>
      </c>
      <c r="J247" s="27">
        <v>912.997</v>
      </c>
      <c r="K247" s="89">
        <v>894.49</v>
      </c>
      <c r="L247" s="86">
        <f t="shared" si="20"/>
        <v>97.9729396701194</v>
      </c>
    </row>
    <row r="248" spans="1:12" ht="25.5">
      <c r="A248" s="42">
        <v>240</v>
      </c>
      <c r="B248" s="7" t="s">
        <v>134</v>
      </c>
      <c r="C248" s="58">
        <v>901</v>
      </c>
      <c r="D248" s="3">
        <v>709</v>
      </c>
      <c r="E248" s="4">
        <v>4529900</v>
      </c>
      <c r="F248" s="4" t="s">
        <v>133</v>
      </c>
      <c r="I248" s="20">
        <v>0</v>
      </c>
      <c r="J248" s="20">
        <v>0</v>
      </c>
      <c r="K248" s="89">
        <v>0</v>
      </c>
      <c r="L248" s="86">
        <v>0</v>
      </c>
    </row>
    <row r="249" spans="1:12" ht="15.75">
      <c r="A249" s="42">
        <v>241</v>
      </c>
      <c r="B249" s="18" t="s">
        <v>106</v>
      </c>
      <c r="C249" s="57">
        <v>901</v>
      </c>
      <c r="D249" s="1">
        <v>800</v>
      </c>
      <c r="E249" s="2"/>
      <c r="F249" s="2"/>
      <c r="I249" s="19">
        <f>I250</f>
        <v>22221.204</v>
      </c>
      <c r="J249" s="19">
        <f>J250</f>
        <v>22221.204</v>
      </c>
      <c r="K249" s="19">
        <f>K250</f>
        <v>20882.47</v>
      </c>
      <c r="L249" s="90">
        <f t="shared" si="20"/>
        <v>93.9754209537881</v>
      </c>
    </row>
    <row r="250" spans="1:12" ht="12.75">
      <c r="A250" s="42">
        <v>242</v>
      </c>
      <c r="B250" s="5" t="s">
        <v>48</v>
      </c>
      <c r="C250" s="57">
        <v>901</v>
      </c>
      <c r="D250" s="1">
        <v>801</v>
      </c>
      <c r="E250" s="2"/>
      <c r="F250" s="2"/>
      <c r="I250" s="19">
        <f>I253+I271+I285+I278+I280+I251</f>
        <v>22221.204</v>
      </c>
      <c r="J250" s="19">
        <f>J253+J271+J285+J278+J280+J251</f>
        <v>22221.204</v>
      </c>
      <c r="K250" s="19">
        <f>K253+K271+K285+K278+K280+K251</f>
        <v>20882.47</v>
      </c>
      <c r="L250" s="90">
        <f t="shared" si="20"/>
        <v>93.9754209537881</v>
      </c>
    </row>
    <row r="251" spans="1:12" ht="25.5">
      <c r="A251" s="42">
        <v>243</v>
      </c>
      <c r="B251" s="5" t="s">
        <v>298</v>
      </c>
      <c r="C251" s="57">
        <v>901</v>
      </c>
      <c r="D251" s="1">
        <v>801</v>
      </c>
      <c r="E251" s="2" t="s">
        <v>297</v>
      </c>
      <c r="F251" s="2"/>
      <c r="I251" s="19">
        <f>I252</f>
        <v>766.908</v>
      </c>
      <c r="J251" s="19">
        <f>J252</f>
        <v>766.908</v>
      </c>
      <c r="K251" s="19">
        <f>K252</f>
        <v>572.846</v>
      </c>
      <c r="L251" s="90">
        <f t="shared" si="20"/>
        <v>74.69553062427306</v>
      </c>
    </row>
    <row r="252" spans="1:12" ht="25.5">
      <c r="A252" s="42">
        <v>244</v>
      </c>
      <c r="B252" s="7" t="s">
        <v>136</v>
      </c>
      <c r="C252" s="58">
        <v>901</v>
      </c>
      <c r="D252" s="3">
        <v>801</v>
      </c>
      <c r="E252" s="4" t="s">
        <v>297</v>
      </c>
      <c r="F252" s="4" t="s">
        <v>135</v>
      </c>
      <c r="I252" s="21">
        <v>766.908</v>
      </c>
      <c r="J252" s="21">
        <v>766.908</v>
      </c>
      <c r="K252" s="89">
        <v>572.846</v>
      </c>
      <c r="L252" s="86">
        <f t="shared" si="20"/>
        <v>74.69553062427306</v>
      </c>
    </row>
    <row r="253" spans="1:12" ht="12.75">
      <c r="A253" s="42">
        <v>245</v>
      </c>
      <c r="B253" s="5" t="s">
        <v>107</v>
      </c>
      <c r="C253" s="57">
        <v>901</v>
      </c>
      <c r="D253" s="1">
        <v>801</v>
      </c>
      <c r="E253" s="2">
        <v>4400000</v>
      </c>
      <c r="F253" s="2"/>
      <c r="I253" s="19">
        <f>I254+I259+I261+I266</f>
        <v>16516.196000000004</v>
      </c>
      <c r="J253" s="19">
        <f>J254+J259+J261+J266</f>
        <v>16516.196000000004</v>
      </c>
      <c r="K253" s="19">
        <f>K254+K259+K261+K266</f>
        <v>16123.590999999999</v>
      </c>
      <c r="L253" s="90">
        <f t="shared" si="20"/>
        <v>97.62290905242342</v>
      </c>
    </row>
    <row r="254" spans="1:12" ht="12.75">
      <c r="A254" s="42">
        <v>246</v>
      </c>
      <c r="B254" s="5" t="s">
        <v>18</v>
      </c>
      <c r="C254" s="57">
        <v>901</v>
      </c>
      <c r="D254" s="1">
        <v>801</v>
      </c>
      <c r="E254" s="2">
        <v>4409900</v>
      </c>
      <c r="F254" s="2"/>
      <c r="I254" s="19">
        <f>I258+I255+I256+I257</f>
        <v>12743.496000000001</v>
      </c>
      <c r="J254" s="19">
        <f>J258+J255+J256+J257</f>
        <v>12743.496000000001</v>
      </c>
      <c r="K254" s="19">
        <f>K258+K255+K256+K257</f>
        <v>12556.057999999999</v>
      </c>
      <c r="L254" s="90">
        <f t="shared" si="20"/>
        <v>98.5291477315173</v>
      </c>
    </row>
    <row r="255" spans="1:12" ht="12.75">
      <c r="A255" s="42">
        <v>247</v>
      </c>
      <c r="B255" s="7" t="s">
        <v>122</v>
      </c>
      <c r="C255" s="58">
        <v>901</v>
      </c>
      <c r="D255" s="3">
        <v>801</v>
      </c>
      <c r="E255" s="4" t="s">
        <v>169</v>
      </c>
      <c r="F255" s="4" t="s">
        <v>119</v>
      </c>
      <c r="I255" s="21">
        <f>9833+178.003</f>
        <v>10011.003</v>
      </c>
      <c r="J255" s="21">
        <f>9833+178.003</f>
        <v>10011.003</v>
      </c>
      <c r="K255" s="89">
        <v>9989.18</v>
      </c>
      <c r="L255" s="86">
        <f t="shared" si="20"/>
        <v>99.78200985455703</v>
      </c>
    </row>
    <row r="256" spans="1:12" ht="25.5">
      <c r="A256" s="42">
        <v>248</v>
      </c>
      <c r="B256" s="7" t="s">
        <v>143</v>
      </c>
      <c r="C256" s="58">
        <v>901</v>
      </c>
      <c r="D256" s="3">
        <v>801</v>
      </c>
      <c r="E256" s="4" t="s">
        <v>169</v>
      </c>
      <c r="F256" s="4" t="s">
        <v>142</v>
      </c>
      <c r="I256" s="21">
        <f>258.704-20.263</f>
        <v>238.441</v>
      </c>
      <c r="J256" s="21">
        <f>258.704-20.263</f>
        <v>238.441</v>
      </c>
      <c r="K256" s="89">
        <v>235.74</v>
      </c>
      <c r="L256" s="86">
        <f t="shared" si="20"/>
        <v>98.86722501583202</v>
      </c>
    </row>
    <row r="257" spans="1:12" ht="25.5">
      <c r="A257" s="42">
        <v>249</v>
      </c>
      <c r="B257" s="7" t="s">
        <v>136</v>
      </c>
      <c r="C257" s="58">
        <v>901</v>
      </c>
      <c r="D257" s="3">
        <v>801</v>
      </c>
      <c r="E257" s="4" t="s">
        <v>169</v>
      </c>
      <c r="F257" s="4" t="s">
        <v>135</v>
      </c>
      <c r="I257" s="21">
        <v>178</v>
      </c>
      <c r="J257" s="21">
        <v>178</v>
      </c>
      <c r="K257" s="89">
        <v>178</v>
      </c>
      <c r="L257" s="86">
        <f t="shared" si="20"/>
        <v>100</v>
      </c>
    </row>
    <row r="258" spans="1:12" ht="25.5">
      <c r="A258" s="42">
        <v>250</v>
      </c>
      <c r="B258" s="7" t="s">
        <v>134</v>
      </c>
      <c r="C258" s="58">
        <v>901</v>
      </c>
      <c r="D258" s="3">
        <v>801</v>
      </c>
      <c r="E258" s="4">
        <v>4409900</v>
      </c>
      <c r="F258" s="4" t="s">
        <v>133</v>
      </c>
      <c r="I258" s="21">
        <f>2473.791-157.739</f>
        <v>2316.052</v>
      </c>
      <c r="J258" s="21">
        <f>2473.791-157.739</f>
        <v>2316.052</v>
      </c>
      <c r="K258" s="89">
        <v>2153.138</v>
      </c>
      <c r="L258" s="86">
        <f t="shared" si="20"/>
        <v>92.96587468675142</v>
      </c>
    </row>
    <row r="259" spans="1:12" ht="38.25">
      <c r="A259" s="42">
        <v>251</v>
      </c>
      <c r="B259" s="5" t="s">
        <v>251</v>
      </c>
      <c r="C259" s="57">
        <v>901</v>
      </c>
      <c r="D259" s="1">
        <v>801</v>
      </c>
      <c r="E259" s="2" t="s">
        <v>266</v>
      </c>
      <c r="F259" s="2"/>
      <c r="I259" s="19">
        <f>I260</f>
        <v>30</v>
      </c>
      <c r="J259" s="19">
        <f>J260</f>
        <v>30</v>
      </c>
      <c r="K259" s="19">
        <f>K260</f>
        <v>27</v>
      </c>
      <c r="L259" s="90">
        <f t="shared" si="20"/>
        <v>90</v>
      </c>
    </row>
    <row r="260" spans="1:12" ht="25.5">
      <c r="A260" s="42">
        <v>252</v>
      </c>
      <c r="B260" s="7" t="s">
        <v>134</v>
      </c>
      <c r="C260" s="58">
        <v>901</v>
      </c>
      <c r="D260" s="3">
        <v>801</v>
      </c>
      <c r="E260" s="4" t="s">
        <v>266</v>
      </c>
      <c r="F260" s="4" t="s">
        <v>133</v>
      </c>
      <c r="I260" s="20">
        <v>30</v>
      </c>
      <c r="J260" s="20">
        <v>30</v>
      </c>
      <c r="K260" s="89">
        <v>27</v>
      </c>
      <c r="L260" s="86">
        <f t="shared" si="20"/>
        <v>90</v>
      </c>
    </row>
    <row r="261" spans="1:12" ht="12.75">
      <c r="A261" s="42">
        <v>253</v>
      </c>
      <c r="B261" s="5" t="s">
        <v>49</v>
      </c>
      <c r="C261" s="57">
        <v>901</v>
      </c>
      <c r="D261" s="1">
        <v>801</v>
      </c>
      <c r="E261" s="2">
        <v>4410000</v>
      </c>
      <c r="F261" s="2"/>
      <c r="I261" s="19">
        <f>I262</f>
        <v>1916.7</v>
      </c>
      <c r="J261" s="19">
        <f>J262</f>
        <v>1916.7</v>
      </c>
      <c r="K261" s="19">
        <f>K262</f>
        <v>1736.776</v>
      </c>
      <c r="L261" s="90">
        <f t="shared" si="20"/>
        <v>90.61282412479783</v>
      </c>
    </row>
    <row r="262" spans="1:12" ht="12.75">
      <c r="A262" s="42">
        <v>254</v>
      </c>
      <c r="B262" s="5" t="s">
        <v>18</v>
      </c>
      <c r="C262" s="57">
        <v>901</v>
      </c>
      <c r="D262" s="1">
        <v>801</v>
      </c>
      <c r="E262" s="2">
        <v>4419900</v>
      </c>
      <c r="F262" s="2"/>
      <c r="I262" s="19">
        <f>I263+I265+I264</f>
        <v>1916.7</v>
      </c>
      <c r="J262" s="19">
        <f>J263+J265+J264</f>
        <v>1916.7</v>
      </c>
      <c r="K262" s="19">
        <f>K263+K265+K264</f>
        <v>1736.776</v>
      </c>
      <c r="L262" s="90">
        <f t="shared" si="20"/>
        <v>90.61282412479783</v>
      </c>
    </row>
    <row r="263" spans="1:12" ht="12.75">
      <c r="A263" s="42">
        <v>255</v>
      </c>
      <c r="B263" s="7" t="s">
        <v>122</v>
      </c>
      <c r="C263" s="58">
        <v>901</v>
      </c>
      <c r="D263" s="3">
        <v>801</v>
      </c>
      <c r="E263" s="4">
        <v>4419900</v>
      </c>
      <c r="F263" s="4" t="s">
        <v>119</v>
      </c>
      <c r="I263" s="20">
        <v>1282</v>
      </c>
      <c r="J263" s="20">
        <v>1282</v>
      </c>
      <c r="K263" s="89">
        <v>1102.403</v>
      </c>
      <c r="L263" s="86">
        <f t="shared" si="20"/>
        <v>85.9908736349454</v>
      </c>
    </row>
    <row r="264" spans="1:12" ht="25.5">
      <c r="A264" s="42">
        <v>256</v>
      </c>
      <c r="B264" s="7" t="s">
        <v>143</v>
      </c>
      <c r="C264" s="58">
        <v>901</v>
      </c>
      <c r="D264" s="3">
        <v>801</v>
      </c>
      <c r="E264" s="4">
        <v>4419900</v>
      </c>
      <c r="F264" s="4" t="s">
        <v>142</v>
      </c>
      <c r="I264" s="20">
        <v>125.27</v>
      </c>
      <c r="J264" s="20">
        <v>125.27</v>
      </c>
      <c r="K264" s="89">
        <v>125.27</v>
      </c>
      <c r="L264" s="86">
        <f t="shared" si="20"/>
        <v>100</v>
      </c>
    </row>
    <row r="265" spans="1:12" ht="25.5">
      <c r="A265" s="42">
        <v>257</v>
      </c>
      <c r="B265" s="7" t="s">
        <v>134</v>
      </c>
      <c r="C265" s="58">
        <v>901</v>
      </c>
      <c r="D265" s="3">
        <v>801</v>
      </c>
      <c r="E265" s="4" t="s">
        <v>186</v>
      </c>
      <c r="F265" s="4" t="s">
        <v>133</v>
      </c>
      <c r="I265" s="20">
        <v>509.43</v>
      </c>
      <c r="J265" s="20">
        <v>509.43</v>
      </c>
      <c r="K265" s="89">
        <v>509.103</v>
      </c>
      <c r="L265" s="86">
        <f t="shared" si="20"/>
        <v>99.9358106118603</v>
      </c>
    </row>
    <row r="266" spans="1:12" ht="12.75">
      <c r="A266" s="42">
        <v>258</v>
      </c>
      <c r="B266" s="5" t="s">
        <v>50</v>
      </c>
      <c r="C266" s="57">
        <v>901</v>
      </c>
      <c r="D266" s="1">
        <v>801</v>
      </c>
      <c r="E266" s="2">
        <v>4420000</v>
      </c>
      <c r="F266" s="2"/>
      <c r="I266" s="19">
        <f>I267</f>
        <v>1826</v>
      </c>
      <c r="J266" s="19">
        <f>J267</f>
        <v>1826</v>
      </c>
      <c r="K266" s="19">
        <f>K267</f>
        <v>1803.757</v>
      </c>
      <c r="L266" s="90">
        <f t="shared" si="20"/>
        <v>98.78187294633078</v>
      </c>
    </row>
    <row r="267" spans="1:12" ht="12.75">
      <c r="A267" s="42">
        <v>259</v>
      </c>
      <c r="B267" s="5" t="s">
        <v>18</v>
      </c>
      <c r="C267" s="57">
        <v>901</v>
      </c>
      <c r="D267" s="1">
        <v>801</v>
      </c>
      <c r="E267" s="2">
        <v>4429900</v>
      </c>
      <c r="F267" s="2"/>
      <c r="I267" s="19">
        <f>I270+I268+I269</f>
        <v>1826</v>
      </c>
      <c r="J267" s="19">
        <f>J270+J268+J269</f>
        <v>1826</v>
      </c>
      <c r="K267" s="19">
        <f>K270+K268+K269</f>
        <v>1803.757</v>
      </c>
      <c r="L267" s="90">
        <f t="shared" si="20"/>
        <v>98.78187294633078</v>
      </c>
    </row>
    <row r="268" spans="1:12" ht="12.75">
      <c r="A268" s="42">
        <v>260</v>
      </c>
      <c r="B268" s="7" t="s">
        <v>122</v>
      </c>
      <c r="C268" s="58">
        <v>901</v>
      </c>
      <c r="D268" s="3">
        <v>801</v>
      </c>
      <c r="E268" s="4" t="s">
        <v>127</v>
      </c>
      <c r="F268" s="4" t="s">
        <v>119</v>
      </c>
      <c r="I268" s="21">
        <f>1526+5.019</f>
        <v>1531.019</v>
      </c>
      <c r="J268" s="21">
        <f>1526+5.019</f>
        <v>1531.019</v>
      </c>
      <c r="K268" s="89">
        <v>1511.313</v>
      </c>
      <c r="L268" s="86">
        <f aca="true" t="shared" si="22" ref="L268:L331">K268/J268*100</f>
        <v>98.71288338028464</v>
      </c>
    </row>
    <row r="269" spans="1:12" ht="25.5">
      <c r="A269" s="42">
        <v>261</v>
      </c>
      <c r="B269" s="7" t="s">
        <v>143</v>
      </c>
      <c r="C269" s="58">
        <v>901</v>
      </c>
      <c r="D269" s="3">
        <v>801</v>
      </c>
      <c r="E269" s="4" t="s">
        <v>127</v>
      </c>
      <c r="F269" s="4" t="s">
        <v>142</v>
      </c>
      <c r="I269" s="21">
        <v>66.24</v>
      </c>
      <c r="J269" s="21">
        <v>66.24</v>
      </c>
      <c r="K269" s="89">
        <v>65.74</v>
      </c>
      <c r="L269" s="86">
        <f t="shared" si="22"/>
        <v>99.2451690821256</v>
      </c>
    </row>
    <row r="270" spans="1:12" ht="25.5">
      <c r="A270" s="42">
        <v>262</v>
      </c>
      <c r="B270" s="7" t="s">
        <v>134</v>
      </c>
      <c r="C270" s="58">
        <v>901</v>
      </c>
      <c r="D270" s="3">
        <v>801</v>
      </c>
      <c r="E270" s="4">
        <v>4429900</v>
      </c>
      <c r="F270" s="4" t="s">
        <v>133</v>
      </c>
      <c r="I270" s="20">
        <f>233.76-5.019</f>
        <v>228.74099999999999</v>
      </c>
      <c r="J270" s="20">
        <f>233.76-5.019</f>
        <v>228.74099999999999</v>
      </c>
      <c r="K270" s="89">
        <v>226.704</v>
      </c>
      <c r="L270" s="86">
        <f t="shared" si="22"/>
        <v>99.10947315959973</v>
      </c>
    </row>
    <row r="271" spans="1:12" ht="12.75">
      <c r="A271" s="42">
        <v>263</v>
      </c>
      <c r="B271" s="5" t="s">
        <v>99</v>
      </c>
      <c r="C271" s="57">
        <v>901</v>
      </c>
      <c r="D271" s="1">
        <v>801</v>
      </c>
      <c r="E271" s="2" t="s">
        <v>100</v>
      </c>
      <c r="F271" s="2"/>
      <c r="I271" s="19">
        <f>I272+I274+I276</f>
        <v>695.0999999999999</v>
      </c>
      <c r="J271" s="19">
        <f>J272+J274+J276</f>
        <v>695.0999999999999</v>
      </c>
      <c r="K271" s="19">
        <f>K272+K274+K276</f>
        <v>635.751</v>
      </c>
      <c r="L271" s="90">
        <f t="shared" si="22"/>
        <v>91.46180405697024</v>
      </c>
    </row>
    <row r="272" spans="1:12" ht="12.75">
      <c r="A272" s="42">
        <v>264</v>
      </c>
      <c r="B272" s="5" t="s">
        <v>102</v>
      </c>
      <c r="C272" s="57">
        <v>901</v>
      </c>
      <c r="D272" s="1">
        <v>801</v>
      </c>
      <c r="E272" s="2" t="s">
        <v>101</v>
      </c>
      <c r="F272" s="2"/>
      <c r="I272" s="19">
        <f>I273</f>
        <v>198</v>
      </c>
      <c r="J272" s="19">
        <f>J273</f>
        <v>198</v>
      </c>
      <c r="K272" s="19">
        <f>K273</f>
        <v>198</v>
      </c>
      <c r="L272" s="90">
        <f t="shared" si="22"/>
        <v>100</v>
      </c>
    </row>
    <row r="273" spans="1:12" ht="25.5">
      <c r="A273" s="42">
        <v>265</v>
      </c>
      <c r="B273" s="7" t="s">
        <v>134</v>
      </c>
      <c r="C273" s="58">
        <v>901</v>
      </c>
      <c r="D273" s="3">
        <v>801</v>
      </c>
      <c r="E273" s="4" t="s">
        <v>101</v>
      </c>
      <c r="F273" s="4" t="s">
        <v>133</v>
      </c>
      <c r="I273" s="27">
        <v>198</v>
      </c>
      <c r="J273" s="27">
        <v>198</v>
      </c>
      <c r="K273" s="89">
        <v>198</v>
      </c>
      <c r="L273" s="86">
        <f t="shared" si="22"/>
        <v>100</v>
      </c>
    </row>
    <row r="274" spans="1:12" ht="25.5">
      <c r="A274" s="42">
        <v>266</v>
      </c>
      <c r="B274" s="5" t="s">
        <v>252</v>
      </c>
      <c r="C274" s="57">
        <v>901</v>
      </c>
      <c r="D274" s="1">
        <v>801</v>
      </c>
      <c r="E274" s="2" t="s">
        <v>267</v>
      </c>
      <c r="F274" s="2"/>
      <c r="I274" s="19">
        <f>I275</f>
        <v>343.4</v>
      </c>
      <c r="J274" s="19">
        <f>J275</f>
        <v>343.4</v>
      </c>
      <c r="K274" s="19">
        <f>K275</f>
        <v>299.051</v>
      </c>
      <c r="L274" s="90">
        <f t="shared" si="22"/>
        <v>87.08532323820619</v>
      </c>
    </row>
    <row r="275" spans="1:12" ht="25.5">
      <c r="A275" s="42">
        <v>267</v>
      </c>
      <c r="B275" s="7" t="s">
        <v>134</v>
      </c>
      <c r="C275" s="58">
        <v>901</v>
      </c>
      <c r="D275" s="3">
        <v>801</v>
      </c>
      <c r="E275" s="4" t="s">
        <v>267</v>
      </c>
      <c r="F275" s="4" t="s">
        <v>133</v>
      </c>
      <c r="I275" s="21">
        <v>343.4</v>
      </c>
      <c r="J275" s="21">
        <v>343.4</v>
      </c>
      <c r="K275" s="89">
        <v>299.051</v>
      </c>
      <c r="L275" s="86">
        <f t="shared" si="22"/>
        <v>87.08532323820619</v>
      </c>
    </row>
    <row r="276" spans="1:12" ht="25.5">
      <c r="A276" s="42">
        <v>268</v>
      </c>
      <c r="B276" s="5" t="s">
        <v>253</v>
      </c>
      <c r="C276" s="57">
        <v>901</v>
      </c>
      <c r="D276" s="1">
        <v>801</v>
      </c>
      <c r="E276" s="2" t="s">
        <v>268</v>
      </c>
      <c r="F276" s="4"/>
      <c r="I276" s="19">
        <f>I277</f>
        <v>153.7</v>
      </c>
      <c r="J276" s="19">
        <f>J277</f>
        <v>153.7</v>
      </c>
      <c r="K276" s="19">
        <f>K277</f>
        <v>138.7</v>
      </c>
      <c r="L276" s="90">
        <f t="shared" si="22"/>
        <v>90.24072869225765</v>
      </c>
    </row>
    <row r="277" spans="1:12" ht="25.5">
      <c r="A277" s="42">
        <v>269</v>
      </c>
      <c r="B277" s="7" t="s">
        <v>134</v>
      </c>
      <c r="C277" s="58">
        <v>901</v>
      </c>
      <c r="D277" s="3">
        <v>801</v>
      </c>
      <c r="E277" s="4" t="s">
        <v>268</v>
      </c>
      <c r="F277" s="4" t="s">
        <v>133</v>
      </c>
      <c r="I277" s="27">
        <v>153.7</v>
      </c>
      <c r="J277" s="27">
        <v>153.7</v>
      </c>
      <c r="K277" s="89">
        <v>138.7</v>
      </c>
      <c r="L277" s="86">
        <f t="shared" si="22"/>
        <v>90.24072869225765</v>
      </c>
    </row>
    <row r="278" spans="1:12" ht="38.25">
      <c r="A278" s="42">
        <v>270</v>
      </c>
      <c r="B278" s="5" t="s">
        <v>287</v>
      </c>
      <c r="C278" s="57">
        <v>901</v>
      </c>
      <c r="D278" s="1">
        <v>801</v>
      </c>
      <c r="E278" s="2" t="s">
        <v>295</v>
      </c>
      <c r="F278" s="4"/>
      <c r="I278" s="26">
        <f>I279</f>
        <v>1043</v>
      </c>
      <c r="J278" s="26">
        <f>J279</f>
        <v>1043</v>
      </c>
      <c r="K278" s="26">
        <f>K279</f>
        <v>605.516</v>
      </c>
      <c r="L278" s="90">
        <f t="shared" si="22"/>
        <v>58.05522531160114</v>
      </c>
    </row>
    <row r="279" spans="1:12" ht="12.75">
      <c r="A279" s="42">
        <v>271</v>
      </c>
      <c r="B279" s="7" t="s">
        <v>122</v>
      </c>
      <c r="C279" s="58">
        <v>901</v>
      </c>
      <c r="D279" s="3">
        <v>801</v>
      </c>
      <c r="E279" s="4" t="s">
        <v>295</v>
      </c>
      <c r="F279" s="4" t="s">
        <v>119</v>
      </c>
      <c r="I279" s="27">
        <f>34+1009</f>
        <v>1043</v>
      </c>
      <c r="J279" s="27">
        <f>34+1009</f>
        <v>1043</v>
      </c>
      <c r="K279" s="89">
        <v>605.516</v>
      </c>
      <c r="L279" s="86">
        <f t="shared" si="22"/>
        <v>58.05522531160114</v>
      </c>
    </row>
    <row r="280" spans="1:12" ht="25.5">
      <c r="A280" s="42">
        <v>272</v>
      </c>
      <c r="B280" s="5" t="s">
        <v>88</v>
      </c>
      <c r="C280" s="57">
        <v>901</v>
      </c>
      <c r="D280" s="1">
        <v>801</v>
      </c>
      <c r="E280" s="2" t="s">
        <v>76</v>
      </c>
      <c r="F280" s="2"/>
      <c r="I280" s="26">
        <f>I281</f>
        <v>1600</v>
      </c>
      <c r="J280" s="26">
        <f>J281</f>
        <v>1600</v>
      </c>
      <c r="K280" s="26">
        <f>K281</f>
        <v>1472.3830000000003</v>
      </c>
      <c r="L280" s="90">
        <f t="shared" si="22"/>
        <v>92.02393750000002</v>
      </c>
    </row>
    <row r="281" spans="1:12" ht="25.5">
      <c r="A281" s="42">
        <v>273</v>
      </c>
      <c r="B281" s="5" t="s">
        <v>288</v>
      </c>
      <c r="C281" s="57">
        <v>901</v>
      </c>
      <c r="D281" s="1">
        <v>801</v>
      </c>
      <c r="E281" s="2" t="s">
        <v>296</v>
      </c>
      <c r="F281" s="2"/>
      <c r="I281" s="26">
        <f>I284+I283+I282</f>
        <v>1600</v>
      </c>
      <c r="J281" s="26">
        <f>J284+J283+J282</f>
        <v>1600</v>
      </c>
      <c r="K281" s="26">
        <f>K284+K283+K282</f>
        <v>1472.3830000000003</v>
      </c>
      <c r="L281" s="90">
        <f t="shared" si="22"/>
        <v>92.02393750000002</v>
      </c>
    </row>
    <row r="282" spans="1:12" ht="25.5">
      <c r="A282" s="42">
        <v>274</v>
      </c>
      <c r="B282" s="7" t="s">
        <v>143</v>
      </c>
      <c r="C282" s="58">
        <v>901</v>
      </c>
      <c r="D282" s="3">
        <v>801</v>
      </c>
      <c r="E282" s="4" t="s">
        <v>296</v>
      </c>
      <c r="F282" s="4" t="s">
        <v>142</v>
      </c>
      <c r="I282" s="28">
        <f>90.75+20.586</f>
        <v>111.336</v>
      </c>
      <c r="J282" s="28">
        <f>90.75+20.586</f>
        <v>111.336</v>
      </c>
      <c r="K282" s="89">
        <v>111.15</v>
      </c>
      <c r="L282" s="86">
        <f t="shared" si="22"/>
        <v>99.83293813321838</v>
      </c>
    </row>
    <row r="283" spans="1:12" ht="25.5">
      <c r="A283" s="42">
        <v>275</v>
      </c>
      <c r="B283" s="7" t="s">
        <v>136</v>
      </c>
      <c r="C283" s="58">
        <v>901</v>
      </c>
      <c r="D283" s="3">
        <v>801</v>
      </c>
      <c r="E283" s="4" t="s">
        <v>296</v>
      </c>
      <c r="F283" s="4" t="s">
        <v>135</v>
      </c>
      <c r="I283" s="28">
        <v>1199.32</v>
      </c>
      <c r="J283" s="28">
        <v>1199.32</v>
      </c>
      <c r="K283" s="89">
        <v>1071.89</v>
      </c>
      <c r="L283" s="86">
        <f t="shared" si="22"/>
        <v>89.37481239368978</v>
      </c>
    </row>
    <row r="284" spans="1:12" ht="25.5">
      <c r="A284" s="42">
        <v>276</v>
      </c>
      <c r="B284" s="7" t="s">
        <v>134</v>
      </c>
      <c r="C284" s="58">
        <v>901</v>
      </c>
      <c r="D284" s="3">
        <v>801</v>
      </c>
      <c r="E284" s="4" t="s">
        <v>296</v>
      </c>
      <c r="F284" s="4" t="s">
        <v>133</v>
      </c>
      <c r="I284" s="27">
        <f>309.93-20.586</f>
        <v>289.344</v>
      </c>
      <c r="J284" s="27">
        <f>309.93-20.586</f>
        <v>289.344</v>
      </c>
      <c r="K284" s="89">
        <v>289.343</v>
      </c>
      <c r="L284" s="86">
        <f t="shared" si="22"/>
        <v>99.99965439062154</v>
      </c>
    </row>
    <row r="285" spans="1:12" ht="89.25">
      <c r="A285" s="42">
        <v>277</v>
      </c>
      <c r="B285" s="5" t="s">
        <v>254</v>
      </c>
      <c r="C285" s="57">
        <v>901</v>
      </c>
      <c r="D285" s="1">
        <v>801</v>
      </c>
      <c r="E285" s="2" t="s">
        <v>269</v>
      </c>
      <c r="F285" s="2"/>
      <c r="I285" s="26">
        <f>I287+I288+I286</f>
        <v>1600</v>
      </c>
      <c r="J285" s="26">
        <f>J287+J288+J286</f>
        <v>1600</v>
      </c>
      <c r="K285" s="26">
        <f>K287+K288+K286</f>
        <v>1472.3830000000003</v>
      </c>
      <c r="L285" s="90">
        <f t="shared" si="22"/>
        <v>92.02393750000002</v>
      </c>
    </row>
    <row r="286" spans="1:12" ht="25.5">
      <c r="A286" s="42">
        <v>278</v>
      </c>
      <c r="B286" s="7" t="s">
        <v>143</v>
      </c>
      <c r="C286" s="58">
        <v>901</v>
      </c>
      <c r="D286" s="3">
        <v>801</v>
      </c>
      <c r="E286" s="4" t="s">
        <v>269</v>
      </c>
      <c r="F286" s="4" t="s">
        <v>142</v>
      </c>
      <c r="I286" s="28">
        <f>90.75+20.586</f>
        <v>111.336</v>
      </c>
      <c r="J286" s="28">
        <f>90.75+20.586</f>
        <v>111.336</v>
      </c>
      <c r="K286" s="89">
        <v>111.15</v>
      </c>
      <c r="L286" s="86">
        <f t="shared" si="22"/>
        <v>99.83293813321838</v>
      </c>
    </row>
    <row r="287" spans="1:12" ht="25.5">
      <c r="A287" s="42">
        <v>279</v>
      </c>
      <c r="B287" s="7" t="s">
        <v>136</v>
      </c>
      <c r="C287" s="58">
        <v>901</v>
      </c>
      <c r="D287" s="3">
        <v>801</v>
      </c>
      <c r="E287" s="4" t="s">
        <v>269</v>
      </c>
      <c r="F287" s="4" t="s">
        <v>135</v>
      </c>
      <c r="I287" s="27">
        <v>1199.32</v>
      </c>
      <c r="J287" s="27">
        <v>1199.32</v>
      </c>
      <c r="K287" s="89">
        <v>1071.89</v>
      </c>
      <c r="L287" s="86">
        <f t="shared" si="22"/>
        <v>89.37481239368978</v>
      </c>
    </row>
    <row r="288" spans="1:12" ht="25.5">
      <c r="A288" s="42">
        <v>280</v>
      </c>
      <c r="B288" s="7" t="s">
        <v>134</v>
      </c>
      <c r="C288" s="58">
        <v>901</v>
      </c>
      <c r="D288" s="3">
        <v>801</v>
      </c>
      <c r="E288" s="4" t="s">
        <v>269</v>
      </c>
      <c r="F288" s="4" t="s">
        <v>133</v>
      </c>
      <c r="I288" s="27">
        <f>309.93-20.586</f>
        <v>289.344</v>
      </c>
      <c r="J288" s="27">
        <f>309.93-20.586</f>
        <v>289.344</v>
      </c>
      <c r="K288" s="89">
        <v>289.343</v>
      </c>
      <c r="L288" s="86">
        <f t="shared" si="22"/>
        <v>99.99965439062154</v>
      </c>
    </row>
    <row r="289" spans="1:12" ht="15.75">
      <c r="A289" s="42">
        <v>281</v>
      </c>
      <c r="B289" s="18" t="s">
        <v>51</v>
      </c>
      <c r="C289" s="57">
        <v>901</v>
      </c>
      <c r="D289" s="1">
        <v>1000</v>
      </c>
      <c r="E289" s="2"/>
      <c r="F289" s="2"/>
      <c r="I289" s="19">
        <f>I290+I294+I307</f>
        <v>30668.964</v>
      </c>
      <c r="J289" s="19">
        <f>J290+J294+J307</f>
        <v>30668.964</v>
      </c>
      <c r="K289" s="19">
        <f>K290+K294+K307</f>
        <v>23175.475000000002</v>
      </c>
      <c r="L289" s="90">
        <f t="shared" si="22"/>
        <v>75.56654016744746</v>
      </c>
    </row>
    <row r="290" spans="1:12" ht="12.75">
      <c r="A290" s="42">
        <v>282</v>
      </c>
      <c r="B290" s="5" t="s">
        <v>71</v>
      </c>
      <c r="C290" s="57">
        <v>901</v>
      </c>
      <c r="D290" s="1">
        <v>1001</v>
      </c>
      <c r="E290" s="2"/>
      <c r="F290" s="2"/>
      <c r="I290" s="19">
        <f aca="true" t="shared" si="23" ref="I290:K292">I291</f>
        <v>1207.1</v>
      </c>
      <c r="J290" s="19">
        <f t="shared" si="23"/>
        <v>1207.1</v>
      </c>
      <c r="K290" s="19">
        <f t="shared" si="23"/>
        <v>1206.31</v>
      </c>
      <c r="L290" s="90">
        <f t="shared" si="22"/>
        <v>99.9345538894872</v>
      </c>
    </row>
    <row r="291" spans="1:12" ht="12.75">
      <c r="A291" s="42">
        <v>283</v>
      </c>
      <c r="B291" s="5" t="s">
        <v>72</v>
      </c>
      <c r="C291" s="57">
        <v>901</v>
      </c>
      <c r="D291" s="1">
        <v>1001</v>
      </c>
      <c r="E291" s="2" t="s">
        <v>73</v>
      </c>
      <c r="F291" s="2"/>
      <c r="I291" s="19">
        <f t="shared" si="23"/>
        <v>1207.1</v>
      </c>
      <c r="J291" s="19">
        <f t="shared" si="23"/>
        <v>1207.1</v>
      </c>
      <c r="K291" s="19">
        <f t="shared" si="23"/>
        <v>1206.31</v>
      </c>
      <c r="L291" s="90">
        <f t="shared" si="22"/>
        <v>99.9345538894872</v>
      </c>
    </row>
    <row r="292" spans="1:12" ht="12.75">
      <c r="A292" s="42">
        <v>284</v>
      </c>
      <c r="B292" s="5" t="s">
        <v>52</v>
      </c>
      <c r="C292" s="57">
        <v>901</v>
      </c>
      <c r="D292" s="1">
        <v>1001</v>
      </c>
      <c r="E292" s="2" t="s">
        <v>74</v>
      </c>
      <c r="F292" s="2"/>
      <c r="I292" s="19">
        <f t="shared" si="23"/>
        <v>1207.1</v>
      </c>
      <c r="J292" s="19">
        <f t="shared" si="23"/>
        <v>1207.1</v>
      </c>
      <c r="K292" s="19">
        <f t="shared" si="23"/>
        <v>1206.31</v>
      </c>
      <c r="L292" s="90">
        <f t="shared" si="22"/>
        <v>99.9345538894872</v>
      </c>
    </row>
    <row r="293" spans="1:12" ht="25.5">
      <c r="A293" s="42">
        <v>285</v>
      </c>
      <c r="B293" s="7" t="s">
        <v>126</v>
      </c>
      <c r="C293" s="58">
        <v>901</v>
      </c>
      <c r="D293" s="3">
        <v>1001</v>
      </c>
      <c r="E293" s="4">
        <v>4910100</v>
      </c>
      <c r="F293" s="12" t="s">
        <v>125</v>
      </c>
      <c r="I293" s="20">
        <v>1207.1</v>
      </c>
      <c r="J293" s="20">
        <v>1207.1</v>
      </c>
      <c r="K293" s="89">
        <v>1206.31</v>
      </c>
      <c r="L293" s="86">
        <f t="shared" si="22"/>
        <v>99.9345538894872</v>
      </c>
    </row>
    <row r="294" spans="1:12" ht="12.75">
      <c r="A294" s="42">
        <v>286</v>
      </c>
      <c r="B294" s="5" t="s">
        <v>54</v>
      </c>
      <c r="C294" s="57">
        <v>901</v>
      </c>
      <c r="D294" s="1">
        <v>1003</v>
      </c>
      <c r="E294" s="2"/>
      <c r="F294" s="2"/>
      <c r="I294" s="19">
        <f>I295+I298+I300+I304+I302</f>
        <v>27275.504</v>
      </c>
      <c r="J294" s="19">
        <f>J295+J298+J300+J304+J302</f>
        <v>27275.504</v>
      </c>
      <c r="K294" s="19">
        <f>K295+K298+K300+K304+K302</f>
        <v>20584.813000000002</v>
      </c>
      <c r="L294" s="90">
        <f t="shared" si="22"/>
        <v>75.46996381808381</v>
      </c>
    </row>
    <row r="295" spans="1:12" ht="12.75">
      <c r="A295" s="42">
        <v>287</v>
      </c>
      <c r="B295" s="5" t="s">
        <v>55</v>
      </c>
      <c r="C295" s="57">
        <v>901</v>
      </c>
      <c r="D295" s="1">
        <v>1003</v>
      </c>
      <c r="E295" s="29" t="s">
        <v>75</v>
      </c>
      <c r="F295" s="2"/>
      <c r="I295" s="19">
        <f aca="true" t="shared" si="24" ref="I295:K296">I296</f>
        <v>6881.9</v>
      </c>
      <c r="J295" s="19">
        <f t="shared" si="24"/>
        <v>6881.9</v>
      </c>
      <c r="K295" s="19">
        <f t="shared" si="24"/>
        <v>2352.988</v>
      </c>
      <c r="L295" s="90">
        <f t="shared" si="22"/>
        <v>34.19096470451474</v>
      </c>
    </row>
    <row r="296" spans="1:12" ht="25.5">
      <c r="A296" s="42">
        <v>288</v>
      </c>
      <c r="B296" s="5" t="s">
        <v>91</v>
      </c>
      <c r="C296" s="57">
        <v>901</v>
      </c>
      <c r="D296" s="1">
        <v>1003</v>
      </c>
      <c r="E296" s="29" t="s">
        <v>90</v>
      </c>
      <c r="F296" s="2"/>
      <c r="I296" s="25">
        <f t="shared" si="24"/>
        <v>6881.9</v>
      </c>
      <c r="J296" s="25">
        <f t="shared" si="24"/>
        <v>6881.9</v>
      </c>
      <c r="K296" s="25">
        <f t="shared" si="24"/>
        <v>2352.988</v>
      </c>
      <c r="L296" s="90">
        <f t="shared" si="22"/>
        <v>34.19096470451474</v>
      </c>
    </row>
    <row r="297" spans="1:12" ht="12.75">
      <c r="A297" s="42">
        <v>289</v>
      </c>
      <c r="B297" s="7" t="s">
        <v>124</v>
      </c>
      <c r="C297" s="58">
        <v>901</v>
      </c>
      <c r="D297" s="3">
        <v>1003</v>
      </c>
      <c r="E297" s="4" t="s">
        <v>90</v>
      </c>
      <c r="F297" s="4" t="s">
        <v>123</v>
      </c>
      <c r="I297" s="21">
        <v>6881.9</v>
      </c>
      <c r="J297" s="21">
        <v>6881.9</v>
      </c>
      <c r="K297" s="89">
        <v>2352.988</v>
      </c>
      <c r="L297" s="86">
        <f t="shared" si="22"/>
        <v>34.19096470451474</v>
      </c>
    </row>
    <row r="298" spans="1:12" ht="25.5">
      <c r="A298" s="42">
        <v>290</v>
      </c>
      <c r="B298" s="5" t="s">
        <v>56</v>
      </c>
      <c r="C298" s="57">
        <v>901</v>
      </c>
      <c r="D298" s="1">
        <v>1003</v>
      </c>
      <c r="E298" s="2" t="s">
        <v>151</v>
      </c>
      <c r="F298" s="2"/>
      <c r="I298" s="25">
        <f>I299</f>
        <v>6559.84</v>
      </c>
      <c r="J298" s="25">
        <f>J299</f>
        <v>6559.84</v>
      </c>
      <c r="K298" s="25">
        <f>K299</f>
        <v>4580.055</v>
      </c>
      <c r="L298" s="90">
        <f t="shared" si="22"/>
        <v>69.81961450279275</v>
      </c>
    </row>
    <row r="299" spans="1:12" ht="12.75">
      <c r="A299" s="42">
        <v>291</v>
      </c>
      <c r="B299" s="7" t="s">
        <v>124</v>
      </c>
      <c r="C299" s="58">
        <v>901</v>
      </c>
      <c r="D299" s="3">
        <v>1003</v>
      </c>
      <c r="E299" s="4" t="s">
        <v>151</v>
      </c>
      <c r="F299" s="4" t="s">
        <v>123</v>
      </c>
      <c r="I299" s="20">
        <f>6523+36.84</f>
        <v>6559.84</v>
      </c>
      <c r="J299" s="20">
        <f>6523+36.84</f>
        <v>6559.84</v>
      </c>
      <c r="K299" s="89">
        <v>4580.055</v>
      </c>
      <c r="L299" s="86">
        <f t="shared" si="22"/>
        <v>69.81961450279275</v>
      </c>
    </row>
    <row r="300" spans="1:12" ht="51">
      <c r="A300" s="42">
        <v>292</v>
      </c>
      <c r="B300" s="5" t="s">
        <v>92</v>
      </c>
      <c r="C300" s="57">
        <v>901</v>
      </c>
      <c r="D300" s="1">
        <v>1003</v>
      </c>
      <c r="E300" s="29" t="s">
        <v>153</v>
      </c>
      <c r="F300" s="2"/>
      <c r="I300" s="25">
        <f>I301</f>
        <v>13747.3</v>
      </c>
      <c r="J300" s="25">
        <f>J301</f>
        <v>13747.3</v>
      </c>
      <c r="K300" s="25">
        <f>K301</f>
        <v>13593.834</v>
      </c>
      <c r="L300" s="90">
        <f t="shared" si="22"/>
        <v>98.88366442865146</v>
      </c>
    </row>
    <row r="301" spans="1:12" ht="12.75">
      <c r="A301" s="42">
        <v>293</v>
      </c>
      <c r="B301" s="7" t="s">
        <v>124</v>
      </c>
      <c r="C301" s="58">
        <v>901</v>
      </c>
      <c r="D301" s="3">
        <v>1003</v>
      </c>
      <c r="E301" s="4" t="s">
        <v>153</v>
      </c>
      <c r="F301" s="4" t="s">
        <v>123</v>
      </c>
      <c r="I301" s="27">
        <v>13747.3</v>
      </c>
      <c r="J301" s="27">
        <v>13747.3</v>
      </c>
      <c r="K301" s="89">
        <v>13593.834</v>
      </c>
      <c r="L301" s="86">
        <f t="shared" si="22"/>
        <v>98.88366442865146</v>
      </c>
    </row>
    <row r="302" spans="1:12" ht="63.75">
      <c r="A302" s="42">
        <v>294</v>
      </c>
      <c r="B302" s="5" t="s">
        <v>230</v>
      </c>
      <c r="C302" s="57">
        <v>901</v>
      </c>
      <c r="D302" s="1">
        <v>1003</v>
      </c>
      <c r="E302" s="2" t="s">
        <v>231</v>
      </c>
      <c r="F302" s="4"/>
      <c r="I302" s="26">
        <f>I303</f>
        <v>19</v>
      </c>
      <c r="J302" s="26">
        <f>J303</f>
        <v>19</v>
      </c>
      <c r="K302" s="26">
        <f>K303</f>
        <v>15.555</v>
      </c>
      <c r="L302" s="90">
        <f t="shared" si="22"/>
        <v>81.86842105263158</v>
      </c>
    </row>
    <row r="303" spans="1:12" ht="38.25">
      <c r="A303" s="42">
        <v>295</v>
      </c>
      <c r="B303" s="7" t="s">
        <v>138</v>
      </c>
      <c r="C303" s="58">
        <v>901</v>
      </c>
      <c r="D303" s="3">
        <v>1003</v>
      </c>
      <c r="E303" s="4" t="s">
        <v>231</v>
      </c>
      <c r="F303" s="4" t="s">
        <v>137</v>
      </c>
      <c r="I303" s="27">
        <f>10+9</f>
        <v>19</v>
      </c>
      <c r="J303" s="27">
        <f>10+9</f>
        <v>19</v>
      </c>
      <c r="K303" s="89">
        <v>15.555</v>
      </c>
      <c r="L303" s="86">
        <f t="shared" si="22"/>
        <v>81.86842105263158</v>
      </c>
    </row>
    <row r="304" spans="1:12" ht="25.5">
      <c r="A304" s="42">
        <v>296</v>
      </c>
      <c r="B304" s="5" t="s">
        <v>88</v>
      </c>
      <c r="C304" s="57">
        <v>901</v>
      </c>
      <c r="D304" s="1">
        <v>1003</v>
      </c>
      <c r="E304" s="10" t="s">
        <v>76</v>
      </c>
      <c r="F304" s="10"/>
      <c r="I304" s="19">
        <f aca="true" t="shared" si="25" ref="I304:K305">I305</f>
        <v>67.464</v>
      </c>
      <c r="J304" s="19">
        <f t="shared" si="25"/>
        <v>67.464</v>
      </c>
      <c r="K304" s="19">
        <f t="shared" si="25"/>
        <v>42.381</v>
      </c>
      <c r="L304" s="90">
        <f t="shared" si="22"/>
        <v>62.82017075773746</v>
      </c>
    </row>
    <row r="305" spans="1:12" ht="25.5">
      <c r="A305" s="42">
        <v>297</v>
      </c>
      <c r="B305" s="5" t="s">
        <v>227</v>
      </c>
      <c r="C305" s="57">
        <v>901</v>
      </c>
      <c r="D305" s="1">
        <v>1003</v>
      </c>
      <c r="E305" s="10" t="s">
        <v>205</v>
      </c>
      <c r="F305" s="10"/>
      <c r="I305" s="19">
        <f t="shared" si="25"/>
        <v>67.464</v>
      </c>
      <c r="J305" s="19">
        <f t="shared" si="25"/>
        <v>67.464</v>
      </c>
      <c r="K305" s="19">
        <f t="shared" si="25"/>
        <v>42.381</v>
      </c>
      <c r="L305" s="90">
        <f t="shared" si="22"/>
        <v>62.82017075773746</v>
      </c>
    </row>
    <row r="306" spans="1:12" ht="25.5">
      <c r="A306" s="42">
        <v>298</v>
      </c>
      <c r="B306" s="7" t="s">
        <v>126</v>
      </c>
      <c r="C306" s="58">
        <v>901</v>
      </c>
      <c r="D306" s="3">
        <v>1003</v>
      </c>
      <c r="E306" s="12" t="s">
        <v>205</v>
      </c>
      <c r="F306" s="12" t="s">
        <v>125</v>
      </c>
      <c r="I306" s="20">
        <v>67.464</v>
      </c>
      <c r="J306" s="20">
        <v>67.464</v>
      </c>
      <c r="K306" s="89">
        <v>42.381</v>
      </c>
      <c r="L306" s="86">
        <f t="shared" si="22"/>
        <v>62.82017075773746</v>
      </c>
    </row>
    <row r="307" spans="1:12" ht="12.75">
      <c r="A307" s="42">
        <v>299</v>
      </c>
      <c r="B307" s="5" t="s">
        <v>112</v>
      </c>
      <c r="C307" s="57">
        <v>901</v>
      </c>
      <c r="D307" s="1">
        <v>1006</v>
      </c>
      <c r="E307" s="10"/>
      <c r="F307" s="10"/>
      <c r="I307" s="19">
        <f>I308+I311</f>
        <v>2186.36</v>
      </c>
      <c r="J307" s="19">
        <f>J308+J311</f>
        <v>2186.36</v>
      </c>
      <c r="K307" s="19">
        <f>K308+K311</f>
        <v>1384.3519999999999</v>
      </c>
      <c r="L307" s="90">
        <f t="shared" si="22"/>
        <v>63.31766040359318</v>
      </c>
    </row>
    <row r="308" spans="1:12" ht="38.25">
      <c r="A308" s="42">
        <v>300</v>
      </c>
      <c r="B308" s="5" t="s">
        <v>152</v>
      </c>
      <c r="C308" s="57">
        <v>901</v>
      </c>
      <c r="D308" s="1">
        <v>1006</v>
      </c>
      <c r="E308" s="29" t="s">
        <v>151</v>
      </c>
      <c r="F308" s="2"/>
      <c r="I308" s="25">
        <f>I309+I310</f>
        <v>674.16</v>
      </c>
      <c r="J308" s="25">
        <f>J309+J310</f>
        <v>674.16</v>
      </c>
      <c r="K308" s="25">
        <f>K309+K310</f>
        <v>332.64</v>
      </c>
      <c r="L308" s="90">
        <f t="shared" si="22"/>
        <v>49.34140263438947</v>
      </c>
    </row>
    <row r="309" spans="1:12" ht="25.5">
      <c r="A309" s="42">
        <v>301</v>
      </c>
      <c r="B309" s="7" t="s">
        <v>130</v>
      </c>
      <c r="C309" s="58">
        <v>901</v>
      </c>
      <c r="D309" s="3">
        <v>1006</v>
      </c>
      <c r="E309" s="4" t="s">
        <v>151</v>
      </c>
      <c r="F309" s="4" t="s">
        <v>129</v>
      </c>
      <c r="I309" s="27">
        <v>260.4</v>
      </c>
      <c r="J309" s="27">
        <v>260.4</v>
      </c>
      <c r="K309" s="89">
        <v>225.441</v>
      </c>
      <c r="L309" s="86">
        <f t="shared" si="22"/>
        <v>86.57488479262673</v>
      </c>
    </row>
    <row r="310" spans="1:12" ht="25.5">
      <c r="A310" s="42">
        <v>302</v>
      </c>
      <c r="B310" s="7" t="s">
        <v>134</v>
      </c>
      <c r="C310" s="58">
        <v>901</v>
      </c>
      <c r="D310" s="3">
        <v>1006</v>
      </c>
      <c r="E310" s="4" t="s">
        <v>151</v>
      </c>
      <c r="F310" s="4" t="s">
        <v>133</v>
      </c>
      <c r="I310" s="20">
        <f>450.6-36.84</f>
        <v>413.76</v>
      </c>
      <c r="J310" s="20">
        <f>450.6-36.84</f>
        <v>413.76</v>
      </c>
      <c r="K310" s="89">
        <v>107.199</v>
      </c>
      <c r="L310" s="86">
        <f t="shared" si="22"/>
        <v>25.908497679814385</v>
      </c>
    </row>
    <row r="311" spans="1:12" ht="51">
      <c r="A311" s="42">
        <v>303</v>
      </c>
      <c r="B311" s="5" t="s">
        <v>92</v>
      </c>
      <c r="C311" s="57">
        <v>901</v>
      </c>
      <c r="D311" s="1">
        <v>1006</v>
      </c>
      <c r="E311" s="29" t="s">
        <v>153</v>
      </c>
      <c r="F311" s="2"/>
      <c r="I311" s="25">
        <f>I312+I313</f>
        <v>1512.2</v>
      </c>
      <c r="J311" s="25">
        <f>J312+J313</f>
        <v>1512.2</v>
      </c>
      <c r="K311" s="25">
        <f>K312+K313</f>
        <v>1051.712</v>
      </c>
      <c r="L311" s="90">
        <f t="shared" si="22"/>
        <v>69.54847242428251</v>
      </c>
    </row>
    <row r="312" spans="1:12" ht="25.5">
      <c r="A312" s="42">
        <v>304</v>
      </c>
      <c r="B312" s="7" t="s">
        <v>130</v>
      </c>
      <c r="C312" s="58">
        <v>901</v>
      </c>
      <c r="D312" s="3">
        <v>1006</v>
      </c>
      <c r="E312" s="4" t="s">
        <v>153</v>
      </c>
      <c r="F312" s="4" t="s">
        <v>129</v>
      </c>
      <c r="I312" s="27">
        <v>776.7</v>
      </c>
      <c r="J312" s="27">
        <v>776.7</v>
      </c>
      <c r="K312" s="89">
        <v>722.34</v>
      </c>
      <c r="L312" s="86">
        <f t="shared" si="22"/>
        <v>93.00115874855156</v>
      </c>
    </row>
    <row r="313" spans="1:12" ht="25.5">
      <c r="A313" s="42">
        <v>305</v>
      </c>
      <c r="B313" s="7" t="s">
        <v>134</v>
      </c>
      <c r="C313" s="58">
        <v>901</v>
      </c>
      <c r="D313" s="3">
        <v>1006</v>
      </c>
      <c r="E313" s="4" t="s">
        <v>153</v>
      </c>
      <c r="F313" s="4" t="s">
        <v>133</v>
      </c>
      <c r="I313" s="20">
        <v>735.5</v>
      </c>
      <c r="J313" s="20">
        <v>735.5</v>
      </c>
      <c r="K313" s="89">
        <v>329.372</v>
      </c>
      <c r="L313" s="86">
        <f t="shared" si="22"/>
        <v>44.782053025152955</v>
      </c>
    </row>
    <row r="314" spans="1:12" ht="15.75">
      <c r="A314" s="42">
        <v>306</v>
      </c>
      <c r="B314" s="18" t="s">
        <v>83</v>
      </c>
      <c r="C314" s="57">
        <v>901</v>
      </c>
      <c r="D314" s="1">
        <v>1100</v>
      </c>
      <c r="E314" s="10"/>
      <c r="F314" s="10"/>
      <c r="I314" s="19">
        <f aca="true" t="shared" si="26" ref="I314:K315">I315</f>
        <v>4095.007</v>
      </c>
      <c r="J314" s="19">
        <f t="shared" si="26"/>
        <v>4095.007</v>
      </c>
      <c r="K314" s="19">
        <f t="shared" si="26"/>
        <v>4043.408</v>
      </c>
      <c r="L314" s="90">
        <f t="shared" si="22"/>
        <v>98.73995331387711</v>
      </c>
    </row>
    <row r="315" spans="1:12" ht="12.75">
      <c r="A315" s="42">
        <v>307</v>
      </c>
      <c r="B315" s="5" t="s">
        <v>108</v>
      </c>
      <c r="C315" s="57">
        <v>901</v>
      </c>
      <c r="D315" s="1">
        <v>1102</v>
      </c>
      <c r="E315" s="10"/>
      <c r="F315" s="10"/>
      <c r="I315" s="19">
        <f t="shared" si="26"/>
        <v>4095.007</v>
      </c>
      <c r="J315" s="19">
        <f t="shared" si="26"/>
        <v>4095.007</v>
      </c>
      <c r="K315" s="19">
        <f t="shared" si="26"/>
        <v>4043.408</v>
      </c>
      <c r="L315" s="90">
        <f t="shared" si="22"/>
        <v>98.73995331387711</v>
      </c>
    </row>
    <row r="316" spans="1:12" ht="12.75">
      <c r="A316" s="42">
        <v>308</v>
      </c>
      <c r="B316" s="5" t="s">
        <v>235</v>
      </c>
      <c r="C316" s="57">
        <v>901</v>
      </c>
      <c r="D316" s="1">
        <v>1102</v>
      </c>
      <c r="E316" s="2">
        <v>4820000</v>
      </c>
      <c r="F316" s="2"/>
      <c r="I316" s="19">
        <f>I317+I320+I319+I318</f>
        <v>4095.007</v>
      </c>
      <c r="J316" s="19">
        <f>J317+J320+J319+J318</f>
        <v>4095.007</v>
      </c>
      <c r="K316" s="19">
        <f>K317+K320+K319+K318</f>
        <v>4043.408</v>
      </c>
      <c r="L316" s="90">
        <f t="shared" si="22"/>
        <v>98.73995331387711</v>
      </c>
    </row>
    <row r="317" spans="1:12" ht="12.75">
      <c r="A317" s="42">
        <v>309</v>
      </c>
      <c r="B317" s="7" t="s">
        <v>122</v>
      </c>
      <c r="C317" s="58">
        <v>901</v>
      </c>
      <c r="D317" s="3">
        <v>1102</v>
      </c>
      <c r="E317" s="4">
        <v>4829900</v>
      </c>
      <c r="F317" s="4" t="s">
        <v>119</v>
      </c>
      <c r="I317" s="28">
        <v>2435.139</v>
      </c>
      <c r="J317" s="28">
        <v>2435.139</v>
      </c>
      <c r="K317" s="89">
        <v>2435.127</v>
      </c>
      <c r="L317" s="86">
        <f t="shared" si="22"/>
        <v>99.99950721498854</v>
      </c>
    </row>
    <row r="318" spans="1:12" ht="25.5">
      <c r="A318" s="42">
        <v>310</v>
      </c>
      <c r="B318" s="7" t="s">
        <v>143</v>
      </c>
      <c r="C318" s="58">
        <v>901</v>
      </c>
      <c r="D318" s="3">
        <v>1102</v>
      </c>
      <c r="E318" s="4">
        <v>4829900</v>
      </c>
      <c r="F318" s="4" t="s">
        <v>142</v>
      </c>
      <c r="I318" s="28">
        <v>95.012</v>
      </c>
      <c r="J318" s="28">
        <v>95.012</v>
      </c>
      <c r="K318" s="89">
        <v>89.43</v>
      </c>
      <c r="L318" s="86">
        <f t="shared" si="22"/>
        <v>94.12495263756158</v>
      </c>
    </row>
    <row r="319" spans="1:12" ht="25.5">
      <c r="A319" s="42">
        <v>311</v>
      </c>
      <c r="B319" s="7" t="s">
        <v>136</v>
      </c>
      <c r="C319" s="58">
        <v>901</v>
      </c>
      <c r="D319" s="3">
        <v>1102</v>
      </c>
      <c r="E319" s="4" t="s">
        <v>196</v>
      </c>
      <c r="F319" s="4" t="s">
        <v>135</v>
      </c>
      <c r="I319" s="28">
        <v>413.121</v>
      </c>
      <c r="J319" s="28">
        <v>413.121</v>
      </c>
      <c r="K319" s="89">
        <v>403.7</v>
      </c>
      <c r="L319" s="86">
        <f t="shared" si="22"/>
        <v>97.71955431943668</v>
      </c>
    </row>
    <row r="320" spans="1:12" ht="25.5">
      <c r="A320" s="42">
        <v>312</v>
      </c>
      <c r="B320" s="7" t="s">
        <v>134</v>
      </c>
      <c r="C320" s="58">
        <v>901</v>
      </c>
      <c r="D320" s="3">
        <v>1102</v>
      </c>
      <c r="E320" s="4">
        <v>4829900</v>
      </c>
      <c r="F320" s="4" t="s">
        <v>133</v>
      </c>
      <c r="I320" s="28">
        <v>1151.735</v>
      </c>
      <c r="J320" s="28">
        <v>1151.735</v>
      </c>
      <c r="K320" s="89">
        <v>1115.151</v>
      </c>
      <c r="L320" s="86">
        <f t="shared" si="22"/>
        <v>96.82357486748255</v>
      </c>
    </row>
    <row r="321" spans="1:12" ht="15.75">
      <c r="A321" s="42">
        <v>313</v>
      </c>
      <c r="B321" s="18" t="s">
        <v>172</v>
      </c>
      <c r="C321" s="57">
        <v>901</v>
      </c>
      <c r="D321" s="1">
        <v>1200</v>
      </c>
      <c r="E321" s="2"/>
      <c r="F321" s="2"/>
      <c r="I321" s="26">
        <f aca="true" t="shared" si="27" ref="I321:K323">I322</f>
        <v>177</v>
      </c>
      <c r="J321" s="26">
        <f t="shared" si="27"/>
        <v>177</v>
      </c>
      <c r="K321" s="26">
        <f t="shared" si="27"/>
        <v>177</v>
      </c>
      <c r="L321" s="90">
        <f t="shared" si="22"/>
        <v>100</v>
      </c>
    </row>
    <row r="322" spans="1:12" ht="12.75">
      <c r="A322" s="42">
        <v>314</v>
      </c>
      <c r="B322" s="5" t="s">
        <v>173</v>
      </c>
      <c r="C322" s="57">
        <v>901</v>
      </c>
      <c r="D322" s="1">
        <v>1202</v>
      </c>
      <c r="E322" s="2"/>
      <c r="F322" s="2"/>
      <c r="I322" s="26">
        <f t="shared" si="27"/>
        <v>177</v>
      </c>
      <c r="J322" s="26">
        <f t="shared" si="27"/>
        <v>177</v>
      </c>
      <c r="K322" s="26">
        <f t="shared" si="27"/>
        <v>177</v>
      </c>
      <c r="L322" s="90">
        <f t="shared" si="22"/>
        <v>100</v>
      </c>
    </row>
    <row r="323" spans="1:12" ht="12.75">
      <c r="A323" s="42">
        <v>315</v>
      </c>
      <c r="B323" s="5" t="s">
        <v>174</v>
      </c>
      <c r="C323" s="57">
        <v>901</v>
      </c>
      <c r="D323" s="1">
        <v>1202</v>
      </c>
      <c r="E323" s="2" t="s">
        <v>170</v>
      </c>
      <c r="F323" s="2"/>
      <c r="I323" s="26">
        <f t="shared" si="27"/>
        <v>177</v>
      </c>
      <c r="J323" s="26">
        <f t="shared" si="27"/>
        <v>177</v>
      </c>
      <c r="K323" s="26">
        <f t="shared" si="27"/>
        <v>177</v>
      </c>
      <c r="L323" s="90">
        <f t="shared" si="22"/>
        <v>100</v>
      </c>
    </row>
    <row r="324" spans="1:12" ht="38.25">
      <c r="A324" s="42">
        <v>316</v>
      </c>
      <c r="B324" s="7" t="s">
        <v>138</v>
      </c>
      <c r="C324" s="58">
        <v>901</v>
      </c>
      <c r="D324" s="3">
        <v>1202</v>
      </c>
      <c r="E324" s="4" t="s">
        <v>171</v>
      </c>
      <c r="F324" s="4" t="s">
        <v>137</v>
      </c>
      <c r="I324" s="28">
        <v>177</v>
      </c>
      <c r="J324" s="28">
        <v>177</v>
      </c>
      <c r="K324" s="89">
        <v>177</v>
      </c>
      <c r="L324" s="86">
        <f t="shared" si="22"/>
        <v>100</v>
      </c>
    </row>
    <row r="325" spans="1:12" ht="31.5">
      <c r="A325" s="42">
        <v>317</v>
      </c>
      <c r="B325" s="18" t="s">
        <v>9</v>
      </c>
      <c r="C325" s="57">
        <v>901</v>
      </c>
      <c r="D325" s="1">
        <v>1300</v>
      </c>
      <c r="E325" s="10"/>
      <c r="F325" s="10"/>
      <c r="I325" s="19">
        <f aca="true" t="shared" si="28" ref="I325:K328">I326</f>
        <v>1.5</v>
      </c>
      <c r="J325" s="19">
        <f t="shared" si="28"/>
        <v>1.5</v>
      </c>
      <c r="K325" s="19">
        <f t="shared" si="28"/>
        <v>1.097</v>
      </c>
      <c r="L325" s="90">
        <f t="shared" si="22"/>
        <v>73.13333333333333</v>
      </c>
    </row>
    <row r="326" spans="1:12" ht="25.5">
      <c r="A326" s="42">
        <v>318</v>
      </c>
      <c r="B326" s="5" t="s">
        <v>98</v>
      </c>
      <c r="C326" s="57">
        <v>901</v>
      </c>
      <c r="D326" s="1">
        <v>1301</v>
      </c>
      <c r="E326" s="2"/>
      <c r="F326" s="2"/>
      <c r="I326" s="19">
        <f t="shared" si="28"/>
        <v>1.5</v>
      </c>
      <c r="J326" s="19">
        <f t="shared" si="28"/>
        <v>1.5</v>
      </c>
      <c r="K326" s="19">
        <f t="shared" si="28"/>
        <v>1.097</v>
      </c>
      <c r="L326" s="90">
        <f t="shared" si="22"/>
        <v>73.13333333333333</v>
      </c>
    </row>
    <row r="327" spans="1:12" ht="12.75">
      <c r="A327" s="42">
        <v>319</v>
      </c>
      <c r="B327" s="5" t="s">
        <v>10</v>
      </c>
      <c r="C327" s="57">
        <v>901</v>
      </c>
      <c r="D327" s="1">
        <v>1301</v>
      </c>
      <c r="E327" s="2" t="s">
        <v>64</v>
      </c>
      <c r="F327" s="2"/>
      <c r="I327" s="19">
        <f t="shared" si="28"/>
        <v>1.5</v>
      </c>
      <c r="J327" s="19">
        <f t="shared" si="28"/>
        <v>1.5</v>
      </c>
      <c r="K327" s="19">
        <f t="shared" si="28"/>
        <v>1.097</v>
      </c>
      <c r="L327" s="90">
        <f t="shared" si="22"/>
        <v>73.13333333333333</v>
      </c>
    </row>
    <row r="328" spans="1:12" ht="12.75">
      <c r="A328" s="42">
        <v>320</v>
      </c>
      <c r="B328" s="5" t="s">
        <v>11</v>
      </c>
      <c r="C328" s="57">
        <v>901</v>
      </c>
      <c r="D328" s="1">
        <v>1301</v>
      </c>
      <c r="E328" s="2" t="s">
        <v>65</v>
      </c>
      <c r="F328" s="2"/>
      <c r="I328" s="19">
        <f t="shared" si="28"/>
        <v>1.5</v>
      </c>
      <c r="J328" s="19">
        <f t="shared" si="28"/>
        <v>1.5</v>
      </c>
      <c r="K328" s="19">
        <f t="shared" si="28"/>
        <v>1.097</v>
      </c>
      <c r="L328" s="90">
        <f t="shared" si="22"/>
        <v>73.13333333333333</v>
      </c>
    </row>
    <row r="329" spans="1:12" ht="25.5">
      <c r="A329" s="42">
        <v>321</v>
      </c>
      <c r="B329" s="7" t="s">
        <v>118</v>
      </c>
      <c r="C329" s="58">
        <v>901</v>
      </c>
      <c r="D329" s="3">
        <v>1301</v>
      </c>
      <c r="E329" s="4" t="s">
        <v>65</v>
      </c>
      <c r="F329" s="4" t="s">
        <v>117</v>
      </c>
      <c r="I329" s="20">
        <v>1.5</v>
      </c>
      <c r="J329" s="20">
        <v>1.5</v>
      </c>
      <c r="K329" s="89">
        <v>1.097</v>
      </c>
      <c r="L329" s="86">
        <f t="shared" si="22"/>
        <v>73.13333333333333</v>
      </c>
    </row>
    <row r="330" spans="1:12" ht="31.5">
      <c r="A330" s="42">
        <v>322</v>
      </c>
      <c r="B330" s="18" t="s">
        <v>175</v>
      </c>
      <c r="C330" s="18">
        <v>912</v>
      </c>
      <c r="D330" s="61"/>
      <c r="E330" s="61"/>
      <c r="F330" s="61"/>
      <c r="G330" s="41"/>
      <c r="H330" s="40"/>
      <c r="I330" s="46">
        <f>I331+I345</f>
        <v>2126.723</v>
      </c>
      <c r="J330" s="46">
        <f>J331+J345</f>
        <v>2126.723</v>
      </c>
      <c r="K330" s="46">
        <f>K331+K345</f>
        <v>2124.1929999999998</v>
      </c>
      <c r="L330" s="90">
        <f t="shared" si="22"/>
        <v>99.88103763395608</v>
      </c>
    </row>
    <row r="331" spans="1:12" ht="15.75">
      <c r="A331" s="42">
        <v>323</v>
      </c>
      <c r="B331" s="18" t="s">
        <v>5</v>
      </c>
      <c r="C331" s="57">
        <v>912</v>
      </c>
      <c r="D331" s="38">
        <v>100</v>
      </c>
      <c r="E331" s="61"/>
      <c r="F331" s="61"/>
      <c r="G331" s="41"/>
      <c r="H331" s="40"/>
      <c r="I331" s="36">
        <f>I332+I336+I340</f>
        <v>1975.04</v>
      </c>
      <c r="J331" s="36">
        <f>J332+J336+J340</f>
        <v>1975.04</v>
      </c>
      <c r="K331" s="36">
        <f>K332+K336+K340</f>
        <v>1972.5099999999998</v>
      </c>
      <c r="L331" s="90">
        <f t="shared" si="22"/>
        <v>99.87190132858068</v>
      </c>
    </row>
    <row r="332" spans="1:12" ht="25.5">
      <c r="A332" s="42">
        <v>324</v>
      </c>
      <c r="B332" s="5" t="s">
        <v>184</v>
      </c>
      <c r="C332" s="57">
        <v>912</v>
      </c>
      <c r="D332" s="38">
        <v>102</v>
      </c>
      <c r="E332" s="39"/>
      <c r="F332" s="39"/>
      <c r="I332" s="19">
        <f aca="true" t="shared" si="29" ref="I332:K334">I333</f>
        <v>988.386</v>
      </c>
      <c r="J332" s="19">
        <f t="shared" si="29"/>
        <v>988.386</v>
      </c>
      <c r="K332" s="19">
        <f t="shared" si="29"/>
        <v>987.15</v>
      </c>
      <c r="L332" s="90">
        <f aca="true" t="shared" si="30" ref="L332:L366">K332/J332*100</f>
        <v>99.87494764191318</v>
      </c>
    </row>
    <row r="333" spans="1:12" ht="12.75">
      <c r="A333" s="42">
        <v>325</v>
      </c>
      <c r="B333" s="8" t="s">
        <v>103</v>
      </c>
      <c r="C333" s="57">
        <v>912</v>
      </c>
      <c r="D333" s="1">
        <v>102</v>
      </c>
      <c r="E333" s="2" t="s">
        <v>59</v>
      </c>
      <c r="F333" s="2"/>
      <c r="I333" s="19">
        <f t="shared" si="29"/>
        <v>988.386</v>
      </c>
      <c r="J333" s="19">
        <f t="shared" si="29"/>
        <v>988.386</v>
      </c>
      <c r="K333" s="19">
        <f t="shared" si="29"/>
        <v>987.15</v>
      </c>
      <c r="L333" s="90">
        <f t="shared" si="30"/>
        <v>99.87494764191318</v>
      </c>
    </row>
    <row r="334" spans="1:12" ht="12.75">
      <c r="A334" s="42">
        <v>326</v>
      </c>
      <c r="B334" s="8" t="s">
        <v>79</v>
      </c>
      <c r="C334" s="57">
        <v>912</v>
      </c>
      <c r="D334" s="1">
        <v>102</v>
      </c>
      <c r="E334" s="2" t="s">
        <v>62</v>
      </c>
      <c r="F334" s="2"/>
      <c r="I334" s="19">
        <f t="shared" si="29"/>
        <v>988.386</v>
      </c>
      <c r="J334" s="19">
        <f t="shared" si="29"/>
        <v>988.386</v>
      </c>
      <c r="K334" s="19">
        <f t="shared" si="29"/>
        <v>987.15</v>
      </c>
      <c r="L334" s="90">
        <f t="shared" si="30"/>
        <v>99.87494764191318</v>
      </c>
    </row>
    <row r="335" spans="1:12" ht="25.5">
      <c r="A335" s="42">
        <v>327</v>
      </c>
      <c r="B335" s="7" t="s">
        <v>130</v>
      </c>
      <c r="C335" s="58">
        <v>912</v>
      </c>
      <c r="D335" s="3">
        <v>102</v>
      </c>
      <c r="E335" s="4" t="s">
        <v>62</v>
      </c>
      <c r="F335" s="4" t="s">
        <v>129</v>
      </c>
      <c r="I335" s="20">
        <v>988.386</v>
      </c>
      <c r="J335" s="20">
        <v>988.386</v>
      </c>
      <c r="K335" s="89">
        <v>987.15</v>
      </c>
      <c r="L335" s="86">
        <f t="shared" si="30"/>
        <v>99.87494764191318</v>
      </c>
    </row>
    <row r="336" spans="1:12" ht="38.25">
      <c r="A336" s="42">
        <v>328</v>
      </c>
      <c r="B336" s="5" t="s">
        <v>57</v>
      </c>
      <c r="C336" s="57">
        <v>912</v>
      </c>
      <c r="D336" s="1">
        <v>103</v>
      </c>
      <c r="E336" s="2"/>
      <c r="F336" s="2"/>
      <c r="I336" s="19">
        <f aca="true" t="shared" si="31" ref="I336:K338">I337</f>
        <v>650.168</v>
      </c>
      <c r="J336" s="19">
        <f t="shared" si="31"/>
        <v>650.168</v>
      </c>
      <c r="K336" s="19">
        <f t="shared" si="31"/>
        <v>650.161</v>
      </c>
      <c r="L336" s="90">
        <f t="shared" si="30"/>
        <v>99.99892335519434</v>
      </c>
    </row>
    <row r="337" spans="1:12" ht="12.75">
      <c r="A337" s="42">
        <v>329</v>
      </c>
      <c r="B337" s="8" t="s">
        <v>103</v>
      </c>
      <c r="C337" s="57">
        <v>912</v>
      </c>
      <c r="D337" s="9">
        <v>103</v>
      </c>
      <c r="E337" s="23" t="s">
        <v>59</v>
      </c>
      <c r="F337" s="10"/>
      <c r="I337" s="19">
        <f t="shared" si="31"/>
        <v>650.168</v>
      </c>
      <c r="J337" s="19">
        <f t="shared" si="31"/>
        <v>650.168</v>
      </c>
      <c r="K337" s="19">
        <f t="shared" si="31"/>
        <v>650.161</v>
      </c>
      <c r="L337" s="90">
        <f t="shared" si="30"/>
        <v>99.99892335519434</v>
      </c>
    </row>
    <row r="338" spans="1:12" ht="12.75">
      <c r="A338" s="42">
        <v>330</v>
      </c>
      <c r="B338" s="8" t="s">
        <v>78</v>
      </c>
      <c r="C338" s="57">
        <v>912</v>
      </c>
      <c r="D338" s="9">
        <v>103</v>
      </c>
      <c r="E338" s="23" t="s">
        <v>60</v>
      </c>
      <c r="F338" s="10"/>
      <c r="I338" s="19">
        <f t="shared" si="31"/>
        <v>650.168</v>
      </c>
      <c r="J338" s="19">
        <f t="shared" si="31"/>
        <v>650.168</v>
      </c>
      <c r="K338" s="19">
        <f t="shared" si="31"/>
        <v>650.161</v>
      </c>
      <c r="L338" s="90">
        <f t="shared" si="30"/>
        <v>99.99892335519434</v>
      </c>
    </row>
    <row r="339" spans="1:12" ht="25.5">
      <c r="A339" s="42">
        <v>331</v>
      </c>
      <c r="B339" s="7" t="s">
        <v>130</v>
      </c>
      <c r="C339" s="58">
        <v>912</v>
      </c>
      <c r="D339" s="11">
        <v>103</v>
      </c>
      <c r="E339" s="24" t="s">
        <v>60</v>
      </c>
      <c r="F339" s="4" t="s">
        <v>129</v>
      </c>
      <c r="I339" s="20">
        <v>650.168</v>
      </c>
      <c r="J339" s="20">
        <v>650.168</v>
      </c>
      <c r="K339" s="89">
        <v>650.161</v>
      </c>
      <c r="L339" s="86">
        <f t="shared" si="30"/>
        <v>99.99892335519434</v>
      </c>
    </row>
    <row r="340" spans="1:12" ht="12.75">
      <c r="A340" s="42">
        <v>332</v>
      </c>
      <c r="B340" s="5" t="s">
        <v>232</v>
      </c>
      <c r="C340" s="57">
        <v>912</v>
      </c>
      <c r="D340" s="1">
        <v>113</v>
      </c>
      <c r="E340" s="2" t="s">
        <v>93</v>
      </c>
      <c r="F340" s="4"/>
      <c r="I340" s="50">
        <f>I341</f>
        <v>336.486</v>
      </c>
      <c r="J340" s="50">
        <f>J341</f>
        <v>336.486</v>
      </c>
      <c r="K340" s="50">
        <f>K341</f>
        <v>335.19899999999996</v>
      </c>
      <c r="L340" s="90">
        <f t="shared" si="30"/>
        <v>99.61751751930242</v>
      </c>
    </row>
    <row r="341" spans="1:12" ht="12.75">
      <c r="A341" s="42">
        <v>333</v>
      </c>
      <c r="B341" s="5" t="s">
        <v>18</v>
      </c>
      <c r="C341" s="57">
        <v>912</v>
      </c>
      <c r="D341" s="1">
        <v>113</v>
      </c>
      <c r="E341" s="2" t="s">
        <v>94</v>
      </c>
      <c r="F341" s="4"/>
      <c r="I341" s="50">
        <f>SUM(I342:I344)</f>
        <v>336.486</v>
      </c>
      <c r="J341" s="50">
        <f>SUM(J342:J344)</f>
        <v>336.486</v>
      </c>
      <c r="K341" s="50">
        <f>SUM(K342:K344)</f>
        <v>335.19899999999996</v>
      </c>
      <c r="L341" s="90">
        <f t="shared" si="30"/>
        <v>99.61751751930242</v>
      </c>
    </row>
    <row r="342" spans="1:12" ht="25.5">
      <c r="A342" s="42">
        <v>334</v>
      </c>
      <c r="B342" s="7" t="s">
        <v>130</v>
      </c>
      <c r="C342" s="58">
        <v>912</v>
      </c>
      <c r="D342" s="3">
        <v>113</v>
      </c>
      <c r="E342" s="4" t="s">
        <v>94</v>
      </c>
      <c r="F342" s="4" t="s">
        <v>129</v>
      </c>
      <c r="I342" s="45">
        <v>123.191</v>
      </c>
      <c r="J342" s="45">
        <v>123.191</v>
      </c>
      <c r="K342" s="89">
        <v>121.904</v>
      </c>
      <c r="L342" s="86">
        <f t="shared" si="30"/>
        <v>98.95528082408617</v>
      </c>
    </row>
    <row r="343" spans="1:12" ht="25.5">
      <c r="A343" s="42">
        <v>335</v>
      </c>
      <c r="B343" s="7" t="s">
        <v>143</v>
      </c>
      <c r="C343" s="58">
        <v>912</v>
      </c>
      <c r="D343" s="3">
        <v>113</v>
      </c>
      <c r="E343" s="4" t="s">
        <v>94</v>
      </c>
      <c r="F343" s="4" t="s">
        <v>142</v>
      </c>
      <c r="I343" s="45">
        <v>53.993</v>
      </c>
      <c r="J343" s="45">
        <v>53.993</v>
      </c>
      <c r="K343" s="89">
        <v>53.993</v>
      </c>
      <c r="L343" s="86">
        <f t="shared" si="30"/>
        <v>100</v>
      </c>
    </row>
    <row r="344" spans="1:12" ht="25.5">
      <c r="A344" s="42">
        <v>336</v>
      </c>
      <c r="B344" s="7" t="s">
        <v>134</v>
      </c>
      <c r="C344" s="58">
        <v>912</v>
      </c>
      <c r="D344" s="3">
        <v>113</v>
      </c>
      <c r="E344" s="4" t="s">
        <v>94</v>
      </c>
      <c r="F344" s="4" t="s">
        <v>133</v>
      </c>
      <c r="I344" s="45">
        <v>159.302</v>
      </c>
      <c r="J344" s="45">
        <v>159.302</v>
      </c>
      <c r="K344" s="89">
        <v>159.302</v>
      </c>
      <c r="L344" s="86">
        <f t="shared" si="30"/>
        <v>100</v>
      </c>
    </row>
    <row r="345" spans="1:12" ht="12.75">
      <c r="A345" s="42">
        <v>337</v>
      </c>
      <c r="B345" s="5" t="s">
        <v>172</v>
      </c>
      <c r="C345" s="57">
        <v>912</v>
      </c>
      <c r="D345" s="1">
        <v>1200</v>
      </c>
      <c r="E345" s="2"/>
      <c r="F345" s="2"/>
      <c r="I345" s="50">
        <f aca="true" t="shared" si="32" ref="I345:K347">I346</f>
        <v>151.683</v>
      </c>
      <c r="J345" s="50">
        <f t="shared" si="32"/>
        <v>151.683</v>
      </c>
      <c r="K345" s="50">
        <f t="shared" si="32"/>
        <v>151.683</v>
      </c>
      <c r="L345" s="90">
        <f t="shared" si="30"/>
        <v>100</v>
      </c>
    </row>
    <row r="346" spans="1:12" ht="12.75">
      <c r="A346" s="42">
        <v>338</v>
      </c>
      <c r="B346" s="5" t="s">
        <v>173</v>
      </c>
      <c r="C346" s="57">
        <v>912</v>
      </c>
      <c r="D346" s="1">
        <v>1202</v>
      </c>
      <c r="E346" s="2"/>
      <c r="F346" s="2"/>
      <c r="I346" s="50">
        <f t="shared" si="32"/>
        <v>151.683</v>
      </c>
      <c r="J346" s="50">
        <f t="shared" si="32"/>
        <v>151.683</v>
      </c>
      <c r="K346" s="50">
        <f t="shared" si="32"/>
        <v>151.683</v>
      </c>
      <c r="L346" s="90">
        <f t="shared" si="30"/>
        <v>100</v>
      </c>
    </row>
    <row r="347" spans="1:12" ht="12.75">
      <c r="A347" s="42">
        <v>339</v>
      </c>
      <c r="B347" s="5" t="s">
        <v>174</v>
      </c>
      <c r="C347" s="57">
        <v>912</v>
      </c>
      <c r="D347" s="1">
        <v>1202</v>
      </c>
      <c r="E347" s="2" t="s">
        <v>170</v>
      </c>
      <c r="F347" s="2"/>
      <c r="I347" s="50">
        <f t="shared" si="32"/>
        <v>151.683</v>
      </c>
      <c r="J347" s="50">
        <f t="shared" si="32"/>
        <v>151.683</v>
      </c>
      <c r="K347" s="50">
        <f t="shared" si="32"/>
        <v>151.683</v>
      </c>
      <c r="L347" s="90">
        <f t="shared" si="30"/>
        <v>100</v>
      </c>
    </row>
    <row r="348" spans="1:12" ht="38.25">
      <c r="A348" s="42">
        <v>340</v>
      </c>
      <c r="B348" s="7" t="s">
        <v>138</v>
      </c>
      <c r="C348" s="58">
        <v>912</v>
      </c>
      <c r="D348" s="3">
        <v>1202</v>
      </c>
      <c r="E348" s="4" t="s">
        <v>171</v>
      </c>
      <c r="F348" s="4" t="s">
        <v>137</v>
      </c>
      <c r="I348" s="45">
        <f>116+35.683</f>
        <v>151.683</v>
      </c>
      <c r="J348" s="45">
        <f>116+35.683</f>
        <v>151.683</v>
      </c>
      <c r="K348" s="89">
        <v>151.683</v>
      </c>
      <c r="L348" s="86">
        <f t="shared" si="30"/>
        <v>100</v>
      </c>
    </row>
    <row r="349" spans="1:12" ht="31.5">
      <c r="A349" s="42">
        <v>341</v>
      </c>
      <c r="B349" s="18" t="s">
        <v>177</v>
      </c>
      <c r="C349" s="18">
        <v>913</v>
      </c>
      <c r="D349" s="61"/>
      <c r="E349" s="61"/>
      <c r="F349" s="61"/>
      <c r="G349" s="41"/>
      <c r="H349" s="40"/>
      <c r="I349" s="46">
        <f>I350+I352+I355</f>
        <v>574.744</v>
      </c>
      <c r="J349" s="46">
        <f>J350+J352+J355</f>
        <v>574.744</v>
      </c>
      <c r="K349" s="46">
        <f>K350+K352+K355</f>
        <v>574.7429999999999</v>
      </c>
      <c r="L349" s="90">
        <f t="shared" si="30"/>
        <v>99.9998260094929</v>
      </c>
    </row>
    <row r="350" spans="1:12" ht="25.5">
      <c r="A350" s="42">
        <v>342</v>
      </c>
      <c r="B350" s="5" t="s">
        <v>58</v>
      </c>
      <c r="C350" s="57">
        <v>913</v>
      </c>
      <c r="D350" s="1">
        <v>106</v>
      </c>
      <c r="E350" s="2" t="s">
        <v>61</v>
      </c>
      <c r="F350" s="2"/>
      <c r="I350" s="19">
        <f>I351</f>
        <v>473.74</v>
      </c>
      <c r="J350" s="19">
        <f>J351</f>
        <v>473.74</v>
      </c>
      <c r="K350" s="19">
        <f>K351</f>
        <v>473.739</v>
      </c>
      <c r="L350" s="90">
        <f t="shared" si="30"/>
        <v>99.99978891375015</v>
      </c>
    </row>
    <row r="351" spans="1:12" ht="25.5">
      <c r="A351" s="42">
        <v>343</v>
      </c>
      <c r="B351" s="7" t="s">
        <v>130</v>
      </c>
      <c r="C351" s="58">
        <v>913</v>
      </c>
      <c r="D351" s="3">
        <v>106</v>
      </c>
      <c r="E351" s="4" t="s">
        <v>61</v>
      </c>
      <c r="F351" s="4" t="s">
        <v>129</v>
      </c>
      <c r="I351" s="20">
        <v>473.74</v>
      </c>
      <c r="J351" s="20">
        <v>473.74</v>
      </c>
      <c r="K351" s="89">
        <v>473.739</v>
      </c>
      <c r="L351" s="86">
        <f t="shared" si="30"/>
        <v>99.99978891375015</v>
      </c>
    </row>
    <row r="352" spans="1:12" ht="12.75">
      <c r="A352" s="42">
        <v>344</v>
      </c>
      <c r="B352" s="8" t="s">
        <v>103</v>
      </c>
      <c r="C352" s="57">
        <v>913</v>
      </c>
      <c r="D352" s="1">
        <v>106</v>
      </c>
      <c r="E352" s="2" t="s">
        <v>59</v>
      </c>
      <c r="F352" s="2"/>
      <c r="I352" s="19">
        <f aca="true" t="shared" si="33" ref="I352:K353">I353</f>
        <v>0</v>
      </c>
      <c r="J352" s="19">
        <f t="shared" si="33"/>
        <v>0</v>
      </c>
      <c r="K352" s="19">
        <f t="shared" si="33"/>
        <v>0</v>
      </c>
      <c r="L352" s="90">
        <v>0</v>
      </c>
    </row>
    <row r="353" spans="1:12" ht="12.75">
      <c r="A353" s="42">
        <v>345</v>
      </c>
      <c r="B353" s="5" t="s">
        <v>7</v>
      </c>
      <c r="C353" s="57">
        <v>913</v>
      </c>
      <c r="D353" s="1">
        <v>106</v>
      </c>
      <c r="E353" s="2" t="s">
        <v>60</v>
      </c>
      <c r="F353" s="2"/>
      <c r="I353" s="19">
        <f t="shared" si="33"/>
        <v>0</v>
      </c>
      <c r="J353" s="19">
        <f t="shared" si="33"/>
        <v>0</v>
      </c>
      <c r="K353" s="19">
        <f t="shared" si="33"/>
        <v>0</v>
      </c>
      <c r="L353" s="90">
        <v>0</v>
      </c>
    </row>
    <row r="354" spans="1:12" ht="25.5">
      <c r="A354" s="42">
        <v>346</v>
      </c>
      <c r="B354" s="7" t="s">
        <v>130</v>
      </c>
      <c r="C354" s="59">
        <v>913</v>
      </c>
      <c r="D354" s="3">
        <v>106</v>
      </c>
      <c r="E354" s="4" t="s">
        <v>60</v>
      </c>
      <c r="F354" s="4" t="s">
        <v>129</v>
      </c>
      <c r="I354" s="45">
        <f>342-300-30-12</f>
        <v>0</v>
      </c>
      <c r="J354" s="45">
        <f>342-300-30-12</f>
        <v>0</v>
      </c>
      <c r="K354" s="89">
        <v>0</v>
      </c>
      <c r="L354" s="86">
        <v>0</v>
      </c>
    </row>
    <row r="355" spans="1:12" ht="12.75">
      <c r="A355" s="42">
        <v>347</v>
      </c>
      <c r="B355" s="5" t="s">
        <v>232</v>
      </c>
      <c r="C355" s="57">
        <v>913</v>
      </c>
      <c r="D355" s="1">
        <v>113</v>
      </c>
      <c r="E355" s="2" t="s">
        <v>93</v>
      </c>
      <c r="F355" s="2"/>
      <c r="I355" s="50">
        <f>I356</f>
        <v>101.00399999999999</v>
      </c>
      <c r="J355" s="50">
        <f>J356</f>
        <v>101.00399999999999</v>
      </c>
      <c r="K355" s="50">
        <f>K356</f>
        <v>101.00399999999999</v>
      </c>
      <c r="L355" s="90">
        <f t="shared" si="30"/>
        <v>100</v>
      </c>
    </row>
    <row r="356" spans="1:12" ht="12.75">
      <c r="A356" s="42">
        <v>348</v>
      </c>
      <c r="B356" s="5" t="s">
        <v>18</v>
      </c>
      <c r="C356" s="57">
        <v>913</v>
      </c>
      <c r="D356" s="1">
        <v>113</v>
      </c>
      <c r="E356" s="2" t="s">
        <v>94</v>
      </c>
      <c r="F356" s="2"/>
      <c r="I356" s="50">
        <f>SUM(I357:I358)</f>
        <v>101.00399999999999</v>
      </c>
      <c r="J356" s="50">
        <f>SUM(J357:J358)</f>
        <v>101.00399999999999</v>
      </c>
      <c r="K356" s="50">
        <f>SUM(K357:K358)</f>
        <v>101.00399999999999</v>
      </c>
      <c r="L356" s="90">
        <f t="shared" si="30"/>
        <v>100</v>
      </c>
    </row>
    <row r="357" spans="1:12" ht="25.5">
      <c r="A357" s="42">
        <v>349</v>
      </c>
      <c r="B357" s="7" t="s">
        <v>143</v>
      </c>
      <c r="C357" s="58">
        <v>913</v>
      </c>
      <c r="D357" s="3">
        <v>113</v>
      </c>
      <c r="E357" s="4" t="s">
        <v>94</v>
      </c>
      <c r="F357" s="4" t="s">
        <v>142</v>
      </c>
      <c r="I357" s="74">
        <f>46.296</f>
        <v>46.296</v>
      </c>
      <c r="J357" s="74">
        <f>46.296</f>
        <v>46.296</v>
      </c>
      <c r="K357" s="89">
        <v>46.296</v>
      </c>
      <c r="L357" s="86">
        <f t="shared" si="30"/>
        <v>100</v>
      </c>
    </row>
    <row r="358" spans="1:12" ht="25.5">
      <c r="A358" s="42">
        <v>350</v>
      </c>
      <c r="B358" s="7" t="s">
        <v>134</v>
      </c>
      <c r="C358" s="58">
        <v>913</v>
      </c>
      <c r="D358" s="3">
        <v>113</v>
      </c>
      <c r="E358" s="4" t="s">
        <v>94</v>
      </c>
      <c r="F358" s="4" t="s">
        <v>133</v>
      </c>
      <c r="I358" s="45">
        <v>54.708</v>
      </c>
      <c r="J358" s="45">
        <v>54.708</v>
      </c>
      <c r="K358" s="89">
        <v>54.708</v>
      </c>
      <c r="L358" s="86">
        <f t="shared" si="30"/>
        <v>100</v>
      </c>
    </row>
    <row r="359" spans="1:12" ht="31.5">
      <c r="A359" s="42">
        <v>351</v>
      </c>
      <c r="B359" s="18" t="s">
        <v>185</v>
      </c>
      <c r="C359" s="18">
        <v>919</v>
      </c>
      <c r="D359" s="43"/>
      <c r="E359" s="44"/>
      <c r="F359" s="44"/>
      <c r="I359" s="46">
        <f aca="true" t="shared" si="34" ref="I359:K361">I360</f>
        <v>3324.353</v>
      </c>
      <c r="J359" s="46">
        <f t="shared" si="34"/>
        <v>3324.353</v>
      </c>
      <c r="K359" s="46">
        <f t="shared" si="34"/>
        <v>3324.353</v>
      </c>
      <c r="L359" s="90">
        <f t="shared" si="30"/>
        <v>100</v>
      </c>
    </row>
    <row r="360" spans="1:12" ht="38.25">
      <c r="A360" s="42">
        <v>352</v>
      </c>
      <c r="B360" s="5" t="s">
        <v>81</v>
      </c>
      <c r="C360" s="64">
        <v>919</v>
      </c>
      <c r="D360" s="51">
        <v>106</v>
      </c>
      <c r="E360" s="44"/>
      <c r="F360" s="44"/>
      <c r="I360" s="50">
        <f t="shared" si="34"/>
        <v>3324.353</v>
      </c>
      <c r="J360" s="50">
        <f t="shared" si="34"/>
        <v>3324.353</v>
      </c>
      <c r="K360" s="50">
        <f t="shared" si="34"/>
        <v>3324.353</v>
      </c>
      <c r="L360" s="90">
        <f t="shared" si="30"/>
        <v>100</v>
      </c>
    </row>
    <row r="361" spans="1:12" ht="12.75">
      <c r="A361" s="42">
        <v>353</v>
      </c>
      <c r="B361" s="8" t="s">
        <v>103</v>
      </c>
      <c r="C361" s="64">
        <v>919</v>
      </c>
      <c r="D361" s="1">
        <v>106</v>
      </c>
      <c r="E361" s="2" t="s">
        <v>59</v>
      </c>
      <c r="F361" s="2"/>
      <c r="I361" s="50">
        <f t="shared" si="34"/>
        <v>3324.353</v>
      </c>
      <c r="J361" s="50">
        <f t="shared" si="34"/>
        <v>3324.353</v>
      </c>
      <c r="K361" s="50">
        <f t="shared" si="34"/>
        <v>3324.353</v>
      </c>
      <c r="L361" s="90">
        <f t="shared" si="30"/>
        <v>100</v>
      </c>
    </row>
    <row r="362" spans="1:12" ht="12.75">
      <c r="A362" s="42">
        <v>354</v>
      </c>
      <c r="B362" s="5" t="s">
        <v>7</v>
      </c>
      <c r="C362" s="64">
        <v>919</v>
      </c>
      <c r="D362" s="1">
        <v>106</v>
      </c>
      <c r="E362" s="2" t="s">
        <v>60</v>
      </c>
      <c r="F362" s="2"/>
      <c r="I362" s="50">
        <f>I363+I365+I364</f>
        <v>3324.353</v>
      </c>
      <c r="J362" s="50">
        <f>J363+J365+J364</f>
        <v>3324.353</v>
      </c>
      <c r="K362" s="50">
        <f>K363+K365+K364</f>
        <v>3324.353</v>
      </c>
      <c r="L362" s="90">
        <f t="shared" si="30"/>
        <v>100</v>
      </c>
    </row>
    <row r="363" spans="1:12" ht="20.25" customHeight="1">
      <c r="A363" s="42">
        <v>355</v>
      </c>
      <c r="B363" s="7" t="s">
        <v>130</v>
      </c>
      <c r="C363" s="59">
        <v>919</v>
      </c>
      <c r="D363" s="3">
        <v>106</v>
      </c>
      <c r="E363" s="4" t="s">
        <v>60</v>
      </c>
      <c r="F363" s="4" t="s">
        <v>129</v>
      </c>
      <c r="I363" s="20">
        <v>2333.953</v>
      </c>
      <c r="J363" s="20">
        <v>2333.953</v>
      </c>
      <c r="K363" s="89">
        <v>2333.953</v>
      </c>
      <c r="L363" s="86">
        <f t="shared" si="30"/>
        <v>100</v>
      </c>
    </row>
    <row r="364" spans="1:12" ht="26.25" customHeight="1">
      <c r="A364" s="42">
        <v>356</v>
      </c>
      <c r="B364" s="7" t="s">
        <v>143</v>
      </c>
      <c r="C364" s="59">
        <v>919</v>
      </c>
      <c r="D364" s="3">
        <v>106</v>
      </c>
      <c r="E364" s="4" t="s">
        <v>60</v>
      </c>
      <c r="F364" s="4" t="s">
        <v>142</v>
      </c>
      <c r="I364" s="20">
        <f>565.9-10</f>
        <v>555.9</v>
      </c>
      <c r="J364" s="20">
        <f>565.9-10</f>
        <v>555.9</v>
      </c>
      <c r="K364" s="89">
        <v>555.9</v>
      </c>
      <c r="L364" s="86">
        <f t="shared" si="30"/>
        <v>100</v>
      </c>
    </row>
    <row r="365" spans="1:12" ht="16.5" customHeight="1">
      <c r="A365" s="42">
        <v>357</v>
      </c>
      <c r="B365" s="7" t="s">
        <v>134</v>
      </c>
      <c r="C365" s="59">
        <v>919</v>
      </c>
      <c r="D365" s="3">
        <v>106</v>
      </c>
      <c r="E365" s="4" t="s">
        <v>60</v>
      </c>
      <c r="F365" s="4" t="s">
        <v>133</v>
      </c>
      <c r="I365" s="20">
        <f>424.5+10</f>
        <v>434.5</v>
      </c>
      <c r="J365" s="20">
        <f>424.5+10</f>
        <v>434.5</v>
      </c>
      <c r="K365" s="89">
        <v>434.5</v>
      </c>
      <c r="L365" s="86">
        <f t="shared" si="30"/>
        <v>100</v>
      </c>
    </row>
    <row r="366" spans="1:12" ht="15.75">
      <c r="A366" s="42">
        <v>358</v>
      </c>
      <c r="B366" s="18" t="s">
        <v>178</v>
      </c>
      <c r="C366" s="58"/>
      <c r="D366" s="61"/>
      <c r="E366" s="61"/>
      <c r="F366" s="61"/>
      <c r="G366" s="41"/>
      <c r="H366" s="40"/>
      <c r="I366" s="46">
        <f>I349+I330+I9+I359</f>
        <v>239681.90100000004</v>
      </c>
      <c r="J366" s="46">
        <f>J349+J330+J9+J359</f>
        <v>239681.90100000004</v>
      </c>
      <c r="K366" s="46">
        <f>K349+K330+K9+K359</f>
        <v>221735.65600000002</v>
      </c>
      <c r="L366" s="90">
        <f t="shared" si="30"/>
        <v>92.51247385592121</v>
      </c>
    </row>
    <row r="368" ht="12.75">
      <c r="B368" s="49" t="s">
        <v>180</v>
      </c>
    </row>
    <row r="369" ht="12.75">
      <c r="I369" s="80"/>
    </row>
    <row r="374" ht="12.75">
      <c r="K374" s="88"/>
    </row>
  </sheetData>
  <sheetProtection/>
  <autoFilter ref="A8:N366"/>
  <mergeCells count="6">
    <mergeCell ref="A6:L6"/>
    <mergeCell ref="C1:L1"/>
    <mergeCell ref="C2:L2"/>
    <mergeCell ref="C3:L3"/>
    <mergeCell ref="C4:L4"/>
    <mergeCell ref="B5:H5"/>
  </mergeCells>
  <printOptions/>
  <pageMargins left="0.1968503937007874" right="0.15748031496062992" top="0.2755905511811024" bottom="0.2362204724409449" header="0.15748031496062992" footer="0.15748031496062992"/>
  <pageSetup fitToHeight="1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2014-03-27T11:00:59Z</cp:lastPrinted>
  <dcterms:created xsi:type="dcterms:W3CDTF">1996-10-08T23:32:33Z</dcterms:created>
  <dcterms:modified xsi:type="dcterms:W3CDTF">2014-06-03T10:00:16Z</dcterms:modified>
  <cp:category/>
  <cp:version/>
  <cp:contentType/>
  <cp:contentStatus/>
</cp:coreProperties>
</file>