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прилож.4!$A$8:$H$390</definedName>
    <definedName name="_xlnm.Print_Area" localSheetId="0">прилож.4!$A$1:$H$393</definedName>
  </definedNames>
  <calcPr calcId="125725" refMode="R1C1"/>
</workbook>
</file>

<file path=xl/calcChain.xml><?xml version="1.0" encoding="utf-8"?>
<calcChain xmlns="http://schemas.openxmlformats.org/spreadsheetml/2006/main">
  <c r="H235" i="6"/>
  <c r="F235"/>
  <c r="H261"/>
  <c r="H255"/>
  <c r="H254"/>
  <c r="F261"/>
  <c r="F255"/>
  <c r="F254"/>
  <c r="H118"/>
  <c r="F118"/>
  <c r="H120"/>
  <c r="F120"/>
  <c r="H117" l="1"/>
  <c r="F117"/>
  <c r="H159" l="1"/>
  <c r="F159"/>
  <c r="H157"/>
  <c r="F157"/>
  <c r="H299"/>
  <c r="F299"/>
  <c r="H301"/>
  <c r="F301"/>
  <c r="H303"/>
  <c r="F303"/>
  <c r="H114"/>
  <c r="F114"/>
  <c r="H112"/>
  <c r="F112"/>
  <c r="H110"/>
  <c r="F110"/>
  <c r="H286"/>
  <c r="F286"/>
  <c r="H288"/>
  <c r="F288"/>
  <c r="H291"/>
  <c r="F291"/>
  <c r="H293"/>
  <c r="F293"/>
  <c r="H102"/>
  <c r="F102"/>
  <c r="H100"/>
  <c r="F100"/>
  <c r="H97"/>
  <c r="F97"/>
  <c r="H95"/>
  <c r="F95"/>
  <c r="H277"/>
  <c r="F277"/>
  <c r="H279"/>
  <c r="F279"/>
  <c r="H92"/>
  <c r="F92"/>
  <c r="H90"/>
  <c r="F90"/>
  <c r="H296"/>
  <c r="H295" s="1"/>
  <c r="F296"/>
  <c r="F295" s="1"/>
  <c r="H265"/>
  <c r="F265"/>
  <c r="H267"/>
  <c r="F267"/>
  <c r="H107"/>
  <c r="F107"/>
  <c r="H105"/>
  <c r="F105"/>
  <c r="H148"/>
  <c r="H350"/>
  <c r="F350"/>
  <c r="F148"/>
  <c r="F202"/>
  <c r="F200"/>
  <c r="F189"/>
  <c r="F60"/>
  <c r="F56"/>
  <c r="F264" l="1"/>
  <c r="F276"/>
  <c r="F275" s="1"/>
  <c r="F290"/>
  <c r="F285"/>
  <c r="F298"/>
  <c r="H264"/>
  <c r="H276"/>
  <c r="H275" s="1"/>
  <c r="H290"/>
  <c r="H285"/>
  <c r="H298"/>
  <c r="H351"/>
  <c r="F351"/>
  <c r="H346"/>
  <c r="F346"/>
  <c r="H347"/>
  <c r="F347"/>
  <c r="H349"/>
  <c r="F349"/>
  <c r="F183" l="1"/>
  <c r="F186"/>
  <c r="F185" s="1"/>
  <c r="H227"/>
  <c r="F227"/>
  <c r="F224"/>
  <c r="H225"/>
  <c r="H224" s="1"/>
  <c r="F225"/>
  <c r="F182" l="1"/>
  <c r="H222"/>
  <c r="F222"/>
  <c r="H220"/>
  <c r="F220"/>
  <c r="H219"/>
  <c r="F219"/>
  <c r="H239"/>
  <c r="F239"/>
  <c r="H243" l="1"/>
  <c r="F243"/>
  <c r="H45"/>
  <c r="H355"/>
  <c r="H354" s="1"/>
  <c r="H353" s="1"/>
  <c r="H314" l="1"/>
  <c r="F314"/>
  <c r="H313"/>
  <c r="F313"/>
  <c r="H270"/>
  <c r="F270"/>
  <c r="H272"/>
  <c r="F272"/>
  <c r="H269" l="1"/>
  <c r="F269"/>
  <c r="H283" l="1"/>
  <c r="H282" s="1"/>
  <c r="H281" s="1"/>
  <c r="H274" s="1"/>
  <c r="F283"/>
  <c r="F282" s="1"/>
  <c r="F281" s="1"/>
  <c r="F274" s="1"/>
  <c r="F203"/>
  <c r="H203"/>
  <c r="H164"/>
  <c r="F164"/>
  <c r="H91" l="1"/>
  <c r="F91"/>
  <c r="H84"/>
  <c r="F84"/>
  <c r="H335" l="1"/>
  <c r="F335"/>
  <c r="F355"/>
  <c r="F354" s="1"/>
  <c r="F353" s="1"/>
  <c r="H258" l="1"/>
  <c r="F258"/>
  <c r="H256"/>
  <c r="F256"/>
  <c r="H253"/>
  <c r="F253"/>
  <c r="H242"/>
  <c r="F242"/>
  <c r="H240"/>
  <c r="F240"/>
  <c r="H238"/>
  <c r="F238"/>
  <c r="F252" l="1"/>
  <c r="H252"/>
  <c r="H332"/>
  <c r="F332"/>
  <c r="H123"/>
  <c r="H122" s="1"/>
  <c r="H116" s="1"/>
  <c r="F123"/>
  <c r="F122" s="1"/>
  <c r="F116" s="1"/>
  <c r="H58"/>
  <c r="F58"/>
  <c r="H174" l="1"/>
  <c r="H173" s="1"/>
  <c r="F174"/>
  <c r="F173" s="1"/>
  <c r="H342"/>
  <c r="H341" s="1"/>
  <c r="F342"/>
  <c r="F341" s="1"/>
  <c r="H172" l="1"/>
  <c r="H167" l="1"/>
  <c r="H166" s="1"/>
  <c r="F167"/>
  <c r="F166" s="1"/>
  <c r="H151" l="1"/>
  <c r="F151"/>
  <c r="H133"/>
  <c r="F133"/>
  <c r="H129"/>
  <c r="F129"/>
  <c r="H109" l="1"/>
  <c r="F109"/>
  <c r="H111"/>
  <c r="F111"/>
  <c r="H113"/>
  <c r="F113"/>
  <c r="H89"/>
  <c r="F89"/>
  <c r="H149"/>
  <c r="F149"/>
  <c r="H147"/>
  <c r="F147"/>
  <c r="H145"/>
  <c r="F145"/>
  <c r="H143"/>
  <c r="H142" s="1"/>
  <c r="F143"/>
  <c r="F142" s="1"/>
  <c r="H358"/>
  <c r="H357" s="1"/>
  <c r="F358"/>
  <c r="F357" s="1"/>
  <c r="F88" l="1"/>
  <c r="F87" s="1"/>
  <c r="H88"/>
  <c r="H87" s="1"/>
  <c r="F108"/>
  <c r="H108"/>
  <c r="H323" l="1"/>
  <c r="F323"/>
  <c r="H201" l="1"/>
  <c r="F201"/>
  <c r="H199"/>
  <c r="H198" s="1"/>
  <c r="F199"/>
  <c r="F198" s="1"/>
  <c r="H179" l="1"/>
  <c r="H178" s="1"/>
  <c r="H177" s="1"/>
  <c r="F179"/>
  <c r="F178" s="1"/>
  <c r="F177" s="1"/>
  <c r="H170"/>
  <c r="H169" s="1"/>
  <c r="F170"/>
  <c r="F169" s="1"/>
  <c r="H139"/>
  <c r="F139"/>
  <c r="H106"/>
  <c r="H104"/>
  <c r="F106"/>
  <c r="F104"/>
  <c r="H94"/>
  <c r="F94"/>
  <c r="H103" l="1"/>
  <c r="F103"/>
  <c r="H37"/>
  <c r="F37"/>
  <c r="H33"/>
  <c r="F33"/>
  <c r="H28"/>
  <c r="H27" s="1"/>
  <c r="H26" s="1"/>
  <c r="F28"/>
  <c r="F27" s="1"/>
  <c r="F26" s="1"/>
  <c r="H383" l="1"/>
  <c r="F383"/>
  <c r="H386"/>
  <c r="H385" s="1"/>
  <c r="F386"/>
  <c r="H248"/>
  <c r="H247" s="1"/>
  <c r="H246" s="1"/>
  <c r="H245" s="1"/>
  <c r="F248"/>
  <c r="F247" s="1"/>
  <c r="F246" s="1"/>
  <c r="F245" s="1"/>
  <c r="H47"/>
  <c r="F47"/>
  <c r="H99" l="1"/>
  <c r="H101"/>
  <c r="H96"/>
  <c r="H93" s="1"/>
  <c r="F96"/>
  <c r="F93" s="1"/>
  <c r="F101"/>
  <c r="F99"/>
  <c r="H98" l="1"/>
  <c r="H86" s="1"/>
  <c r="F98"/>
  <c r="F86" s="1"/>
  <c r="H382" l="1"/>
  <c r="H376"/>
  <c r="H374"/>
  <c r="H365"/>
  <c r="H368"/>
  <c r="H361"/>
  <c r="H360" s="1"/>
  <c r="H345"/>
  <c r="H344" s="1"/>
  <c r="H338"/>
  <c r="H328"/>
  <c r="H327" s="1"/>
  <c r="H326" s="1"/>
  <c r="H321"/>
  <c r="H319"/>
  <c r="H315"/>
  <c r="H312"/>
  <c r="H308"/>
  <c r="H218"/>
  <c r="H217" s="1"/>
  <c r="H212"/>
  <c r="H211" s="1"/>
  <c r="H210" s="1"/>
  <c r="H209" s="1"/>
  <c r="H207"/>
  <c r="H206" s="1"/>
  <c r="H205" s="1"/>
  <c r="H196"/>
  <c r="H194"/>
  <c r="H192"/>
  <c r="H188"/>
  <c r="H187" s="1"/>
  <c r="H162"/>
  <c r="H161" s="1"/>
  <c r="H158"/>
  <c r="H156"/>
  <c r="H154"/>
  <c r="H137"/>
  <c r="H136" s="1"/>
  <c r="H131"/>
  <c r="H127"/>
  <c r="H82"/>
  <c r="H79"/>
  <c r="H77"/>
  <c r="H71"/>
  <c r="H70" s="1"/>
  <c r="H68" s="1"/>
  <c r="H64"/>
  <c r="H63" s="1"/>
  <c r="H62" s="1"/>
  <c r="H61" s="1"/>
  <c r="H57"/>
  <c r="H55"/>
  <c r="H52"/>
  <c r="H50"/>
  <c r="H43"/>
  <c r="H39"/>
  <c r="H32"/>
  <c r="H31" s="1"/>
  <c r="H24"/>
  <c r="H22"/>
  <c r="H18"/>
  <c r="H16"/>
  <c r="H12"/>
  <c r="H11" s="1"/>
  <c r="H10" s="1"/>
  <c r="H223" l="1"/>
  <c r="H307"/>
  <c r="H126"/>
  <c r="H125" s="1"/>
  <c r="H76"/>
  <c r="H75" s="1"/>
  <c r="H74" s="1"/>
  <c r="H364"/>
  <c r="H363" s="1"/>
  <c r="H331"/>
  <c r="H330" s="1"/>
  <c r="H251"/>
  <c r="H250" s="1"/>
  <c r="H306"/>
  <c r="H305" s="1"/>
  <c r="H191"/>
  <c r="H190" s="1"/>
  <c r="H153"/>
  <c r="H160"/>
  <c r="H181"/>
  <c r="H135"/>
  <c r="H21"/>
  <c r="H20" s="1"/>
  <c r="H15"/>
  <c r="H14" s="1"/>
  <c r="H237"/>
  <c r="H381"/>
  <c r="H380" s="1"/>
  <c r="H36"/>
  <c r="H30" s="1"/>
  <c r="H49"/>
  <c r="H42" s="1"/>
  <c r="H233"/>
  <c r="H373"/>
  <c r="H372" s="1"/>
  <c r="H371" s="1"/>
  <c r="F158"/>
  <c r="F137"/>
  <c r="F136" s="1"/>
  <c r="F39"/>
  <c r="H232" l="1"/>
  <c r="H231" s="1"/>
  <c r="H230" s="1"/>
  <c r="H41"/>
  <c r="H9" s="1"/>
  <c r="H325"/>
  <c r="H141"/>
  <c r="H115" s="1"/>
  <c r="H216"/>
  <c r="H215" s="1"/>
  <c r="H176"/>
  <c r="H67"/>
  <c r="F312"/>
  <c r="H214" l="1"/>
  <c r="H388" s="1"/>
  <c r="F77" l="1"/>
  <c r="F374" l="1"/>
  <c r="F376"/>
  <c r="F365"/>
  <c r="F368"/>
  <c r="F364" l="1"/>
  <c r="F373"/>
  <c r="F82" l="1"/>
  <c r="F237" l="1"/>
  <c r="F71"/>
  <c r="F223" l="1"/>
  <c r="F315"/>
  <c r="F308"/>
  <c r="F218"/>
  <c r="F43"/>
  <c r="F233"/>
  <c r="F232" s="1"/>
  <c r="F338"/>
  <c r="F12" l="1"/>
  <c r="F11" s="1"/>
  <c r="F10" s="1"/>
  <c r="F16"/>
  <c r="F18"/>
  <c r="F22"/>
  <c r="F24"/>
  <c r="F32"/>
  <c r="F31" s="1"/>
  <c r="F50"/>
  <c r="F52"/>
  <c r="F55"/>
  <c r="F57"/>
  <c r="F64"/>
  <c r="F63" s="1"/>
  <c r="F62" s="1"/>
  <c r="F61" s="1"/>
  <c r="F70"/>
  <c r="F68" s="1"/>
  <c r="F79"/>
  <c r="F127"/>
  <c r="F131"/>
  <c r="F154"/>
  <c r="F156"/>
  <c r="F162"/>
  <c r="F161" s="1"/>
  <c r="F188"/>
  <c r="F187" s="1"/>
  <c r="F181" s="1"/>
  <c r="F192"/>
  <c r="F194"/>
  <c r="F196"/>
  <c r="F207"/>
  <c r="F206" s="1"/>
  <c r="F205" s="1"/>
  <c r="F212"/>
  <c r="F211" s="1"/>
  <c r="F217"/>
  <c r="F216" s="1"/>
  <c r="F231"/>
  <c r="F251"/>
  <c r="F250" s="1"/>
  <c r="F319"/>
  <c r="F321"/>
  <c r="F328"/>
  <c r="F327" s="1"/>
  <c r="F326" s="1"/>
  <c r="F331"/>
  <c r="F345"/>
  <c r="F344" s="1"/>
  <c r="F361"/>
  <c r="F360" s="1"/>
  <c r="F382"/>
  <c r="F385"/>
  <c r="F330" l="1"/>
  <c r="F307"/>
  <c r="F306" s="1"/>
  <c r="F305" s="1"/>
  <c r="F126"/>
  <c r="F125" s="1"/>
  <c r="F76"/>
  <c r="F75" s="1"/>
  <c r="F74" s="1"/>
  <c r="F67" s="1"/>
  <c r="F191"/>
  <c r="F190" s="1"/>
  <c r="F230"/>
  <c r="F160"/>
  <c r="F21"/>
  <c r="F20" s="1"/>
  <c r="F210"/>
  <c r="F209" s="1"/>
  <c r="F381"/>
  <c r="F380" s="1"/>
  <c r="F363"/>
  <c r="F153"/>
  <c r="F135"/>
  <c r="F49"/>
  <c r="F36"/>
  <c r="F30" s="1"/>
  <c r="F372"/>
  <c r="F371" s="1"/>
  <c r="F215"/>
  <c r="F15"/>
  <c r="F14" s="1"/>
  <c r="G12"/>
  <c r="G11" s="1"/>
  <c r="G10" s="1"/>
  <c r="G16"/>
  <c r="G15" s="1"/>
  <c r="G14" s="1"/>
  <c r="G22"/>
  <c r="G24"/>
  <c r="G33"/>
  <c r="G37"/>
  <c r="G64"/>
  <c r="G63" s="1"/>
  <c r="G62" s="1"/>
  <c r="G61" s="1"/>
  <c r="G68"/>
  <c r="G67" s="1"/>
  <c r="G87"/>
  <c r="G154"/>
  <c r="G157"/>
  <c r="G187"/>
  <c r="G214"/>
  <c r="G213" s="1"/>
  <c r="G212" s="1"/>
  <c r="G211" s="1"/>
  <c r="G231"/>
  <c r="G242"/>
  <c r="G253"/>
  <c r="G312"/>
  <c r="G308" s="1"/>
  <c r="G307" s="1"/>
  <c r="G322"/>
  <c r="G321" s="1"/>
  <c r="G320" s="1"/>
  <c r="G330"/>
  <c r="G329" s="1"/>
  <c r="G326" s="1"/>
  <c r="G370"/>
  <c r="G369" s="1"/>
  <c r="G368" s="1"/>
  <c r="G371"/>
  <c r="G378"/>
  <c r="G41"/>
  <c r="F42" l="1"/>
  <c r="F41" s="1"/>
  <c r="F9" s="1"/>
  <c r="F214"/>
  <c r="F325"/>
  <c r="F176"/>
  <c r="G21"/>
  <c r="G20" s="1"/>
  <c r="G31"/>
  <c r="G30" s="1"/>
  <c r="G191"/>
  <c r="G367"/>
  <c r="G364" s="1"/>
  <c r="G9" l="1"/>
  <c r="G388" s="1"/>
  <c r="F172" l="1"/>
  <c r="F141" s="1"/>
  <c r="F115" l="1"/>
  <c r="F388" s="1"/>
</calcChain>
</file>

<file path=xl/sharedStrings.xml><?xml version="1.0" encoding="utf-8"?>
<sst xmlns="http://schemas.openxmlformats.org/spreadsheetml/2006/main" count="880" uniqueCount="381">
  <si>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</si>
  <si>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</si>
  <si>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</si>
  <si>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</si>
  <si>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</si>
  <si>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</si>
  <si>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</si>
  <si>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</si>
  <si>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</si>
  <si>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</si>
  <si>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</si>
  <si>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</si>
  <si>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</si>
  <si>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</si>
  <si>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</si>
  <si>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</si>
  <si>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</si>
  <si>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</si>
  <si>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</si>
  <si>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</si>
  <si>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</si>
  <si>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</si>
  <si>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</si>
  <si>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</si>
  <si>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</si>
  <si>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</si>
  <si>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</si>
  <si>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</si>
  <si>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</si>
  <si>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</si>
  <si>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</si>
  <si>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</si>
  <si>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</si>
  <si>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</si>
  <si>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</si>
  <si>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</si>
  <si>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</si>
  <si>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</si>
  <si>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</si>
  <si>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</si>
  <si>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</si>
  <si>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</si>
  <si>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</si>
  <si>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</si>
  <si>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</si>
  <si>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</si>
  <si>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</si>
  <si>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</si>
  <si>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</si>
  <si>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</si>
  <si>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</si>
  <si>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</si>
  <si>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</si>
  <si>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</si>
  <si>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</si>
  <si>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</si>
  <si>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</si>
  <si>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</si>
  <si>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</si>
  <si>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</si>
  <si>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</si>
  <si>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</si>
  <si>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</si>
  <si>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</si>
  <si>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</si>
  <si>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</si>
  <si>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</si>
  <si>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</si>
  <si>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</si>
  <si>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</si>
  <si>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</si>
  <si>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</si>
  <si>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</si>
  <si>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</si>
  <si>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</si>
  <si>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</si>
  <si>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</si>
  <si>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</si>
  <si>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</si>
  <si>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</si>
  <si>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</si>
  <si>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</si>
  <si>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</si>
  <si>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</si>
  <si>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</si>
  <si>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</si>
  <si>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</si>
  <si>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</si>
  <si>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</si>
  <si>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</si>
  <si>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</si>
  <si>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</si>
  <si>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</si>
  <si>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</si>
  <si>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</si>
  <si>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</si>
  <si>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</si>
  <si>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</si>
  <si>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</si>
  <si>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</si>
  <si>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</si>
  <si>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</si>
  <si>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</si>
  <si>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</si>
  <si>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</si>
  <si>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</si>
  <si>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</si>
  <si>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</si>
  <si>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</si>
  <si>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</si>
  <si>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</si>
  <si>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</si>
  <si>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</si>
  <si>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</si>
  <si>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</si>
  <si>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</si>
  <si>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</si>
  <si>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</si>
  <si>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0600322300</t>
  </si>
  <si>
    <t>0700000000</t>
  </si>
  <si>
    <t>0900000000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</si>
  <si>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</si>
  <si>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</si>
  <si>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</si>
  <si>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</si>
  <si>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</si>
  <si>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</si>
  <si>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</si>
  <si>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</si>
  <si>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</si>
  <si>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</si>
  <si>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</si>
  <si>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</si>
  <si>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</si>
  <si>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</si>
  <si>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</si>
  <si>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</si>
  <si>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</si>
  <si>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</si>
  <si>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</si>
  <si>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</si>
  <si>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</si>
  <si>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</si>
  <si>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</si>
  <si>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</si>
  <si>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</si>
  <si>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</si>
  <si>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</si>
  <si>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</si>
  <si>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</si>
  <si>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</si>
  <si>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</si>
  <si>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</si>
  <si>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</si>
  <si>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</si>
  <si>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</si>
  <si>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</si>
  <si>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</si>
  <si>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</si>
  <si>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</si>
  <si>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</si>
  <si>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</si>
  <si>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</si>
  <si>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</si>
  <si>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</si>
  <si>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</si>
  <si>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</si>
  <si>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</si>
  <si>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</si>
  <si>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</si>
  <si>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</si>
  <si>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</si>
  <si>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</si>
  <si>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</si>
  <si>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</si>
  <si>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</si>
  <si>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</si>
  <si>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</si>
  <si>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</si>
  <si>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</si>
  <si>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</si>
  <si>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</si>
  <si>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</si>
  <si>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</si>
  <si>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</si>
  <si>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</si>
  <si>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</si>
  <si>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</si>
  <si>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</si>
  <si>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</si>
  <si>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</si>
  <si>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</si>
  <si>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</si>
  <si>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</si>
  <si>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</si>
  <si>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</si>
  <si>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</si>
  <si>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</si>
  <si>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</si>
  <si>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</si>
  <si>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</si>
  <si>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</si>
  <si>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</si>
  <si>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</si>
  <si>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</si>
  <si>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</si>
  <si>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</si>
  <si>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</si>
  <si>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</si>
  <si>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</si>
  <si>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</si>
  <si>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</si>
  <si>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</si>
  <si>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</si>
  <si>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</si>
  <si>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</si>
  <si>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</si>
  <si>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</si>
  <si>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</si>
  <si>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</si>
  <si>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</si>
  <si>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</si>
  <si>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</si>
  <si>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</si>
  <si>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</si>
  <si>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</si>
  <si>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</si>
  <si>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</si>
  <si>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</si>
  <si>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</si>
  <si>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</si>
  <si>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</si>
  <si>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</si>
  <si>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</si>
  <si>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</si>
  <si>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</si>
  <si>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</si>
  <si>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</si>
  <si>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</si>
  <si>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</si>
  <si>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</si>
  <si>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</si>
  <si>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</si>
  <si>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</si>
  <si>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</si>
  <si>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</si>
  <si>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</si>
  <si>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2000129100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</si>
  <si>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</si>
  <si>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</si>
  <si>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</si>
  <si>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</si>
  <si>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</si>
  <si>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</si>
  <si>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</si>
  <si>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</si>
  <si>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</si>
  <si>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</si>
  <si>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</si>
  <si>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</si>
  <si>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</si>
  <si>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</si>
  <si>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</si>
  <si>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</si>
  <si>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</si>
  <si>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</si>
  <si>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</si>
  <si>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</si>
  <si>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</si>
  <si>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</si>
  <si>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</si>
  <si>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</si>
  <si>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</si>
  <si>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</si>
  <si>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</si>
  <si>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</si>
  <si>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</si>
  <si>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</si>
  <si>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</si>
  <si>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</si>
  <si>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</si>
  <si>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</si>
  <si>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</si>
  <si>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</si>
  <si>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</si>
  <si>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</si>
  <si>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</si>
  <si>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</si>
  <si>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</si>
  <si>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</si>
  <si>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</si>
  <si>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</si>
  <si>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</si>
  <si>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</si>
  <si>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</si>
  <si>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</si>
  <si>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</si>
  <si>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</si>
  <si>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</si>
  <si>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</si>
  <si>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</si>
  <si>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</si>
  <si>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</si>
  <si>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2021 и 2022 годы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</si>
  <si>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</si>
  <si>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</si>
  <si>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0600522500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</si>
  <si>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</si>
  <si>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</si>
  <si>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</si>
  <si>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</si>
  <si>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</si>
  <si>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</si>
  <si>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</si>
  <si>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</si>
  <si>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</si>
  <si>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1200223120</t>
  </si>
  <si>
    <t>Внесение изменений в Генеральный план  Махнёвского МО применительно к территории села Измоденово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</si>
  <si>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</si>
  <si>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</si>
  <si>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</si>
  <si>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</si>
  <si>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</si>
  <si>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>Осуществление мероприятий по обеспечению питанием обучающихся в муниципальных общеобразовательных организациях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</si>
  <si>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</si>
  <si>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</si>
  <si>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</si>
  <si>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</si>
  <si>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</si>
  <si>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</si>
  <si>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</si>
  <si>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</si>
  <si>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Улучшение жилищных условий граждан, проживающих в сельских  территориях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</si>
  <si>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</si>
  <si>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</si>
  <si>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1600725410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</si>
  <si>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</si>
  <si>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</si>
  <si>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</si>
  <si>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</si>
  <si>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</si>
  <si>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</si>
  <si>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</si>
  <si>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2000229200</t>
  </si>
  <si>
    <t>410</t>
  </si>
  <si>
    <t>Бюджетные инвестиции</t>
  </si>
  <si>
    <t xml:space="preserve">Развитие газификации на сельских территориях на условиях софинансирования из федерального бюджета </t>
  </si>
  <si>
    <t>20002L5760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</si>
  <si>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</si>
  <si>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20001L5760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</si>
  <si>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</si>
  <si>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t>Улучшение жилищных условий граждан, проживающих на сельских территориях</t>
  </si>
  <si>
    <t>2000145762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</si>
  <si>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</si>
  <si>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</si>
  <si>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</si>
  <si>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</si>
  <si>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</si>
  <si>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</si>
  <si>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МП 2021 - 305 104,4</t>
  </si>
  <si>
    <t>МП 2022 - 286 298,6</t>
  </si>
  <si>
    <t>Муниципальная программа "Обеспечение жильем молодых семей на территории Свердловской области на 2018 – 2024 годы"</t>
  </si>
  <si>
    <t>16003L3030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</si>
  <si>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</si>
  <si>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1600300000</t>
  </si>
  <si>
    <t>Глава Махнёвского муниципального образования                                                                        А.С.Корелин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</si>
  <si>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</si>
  <si>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</si>
  <si>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</si>
  <si>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</si>
  <si>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</si>
  <si>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</si>
  <si>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</si>
  <si>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</si>
  <si>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</si>
  <si>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"Профилактика правонарушений на территории Махнёвского муниципального образования на 2016-2023годы"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</si>
  <si>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</si>
  <si>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</si>
  <si>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</si>
  <si>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</si>
  <si>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от 22.12.2020 № 27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</si>
</sst>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4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 shrinkToFit="1"/>
    </xf>
    <xf numFmtId="166" fontId="9" fillId="2" borderId="0" xfId="0" applyNumberFormat="1" applyFont="1" applyFill="1" applyAlignment="1">
      <alignment horizontal="right"/>
    </xf>
    <xf numFmtId="0" fontId="9" fillId="0" borderId="0" xfId="0" applyFont="1" applyAlignment="1"/>
    <xf numFmtId="0" fontId="8" fillId="0" borderId="0" xfId="0" applyFont="1"/>
    <xf numFmtId="166" fontId="9" fillId="2" borderId="0" xfId="0" applyNumberFormat="1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6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/>
    <xf numFmtId="166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/>
    <xf numFmtId="166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/>
    <xf numFmtId="0" fontId="16" fillId="3" borderId="0" xfId="0" applyFont="1" applyFill="1" applyAlignment="1">
      <alignment horizontal="center" vertical="center" wrapText="1"/>
    </xf>
    <xf numFmtId="0" fontId="17" fillId="0" borderId="0" xfId="0" applyFont="1" applyAlignment="1"/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6" fontId="17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5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7" t="s">
        <v>172</v>
      </c>
      <c r="F1" s="87"/>
      <c r="G1" s="88"/>
      <c r="H1" s="88"/>
    </row>
    <row r="2" spans="1:8">
      <c r="A2" s="20"/>
      <c r="B2" s="22"/>
      <c r="C2" s="22"/>
      <c r="D2" s="22"/>
      <c r="E2" s="89" t="s">
        <v>30</v>
      </c>
      <c r="F2" s="89"/>
      <c r="G2" s="90"/>
      <c r="H2" s="90"/>
    </row>
    <row r="3" spans="1:8">
      <c r="A3" s="23"/>
      <c r="B3" s="22"/>
      <c r="C3" s="22"/>
      <c r="D3" s="22"/>
      <c r="E3" s="89" t="s">
        <v>45</v>
      </c>
      <c r="F3" s="89"/>
      <c r="G3" s="90"/>
      <c r="H3" s="90"/>
    </row>
    <row r="4" spans="1:8">
      <c r="A4" s="20"/>
      <c r="B4" s="90" t="s">
        <v>380</v>
      </c>
      <c r="C4" s="90"/>
      <c r="D4" s="90"/>
      <c r="E4" s="90"/>
      <c r="F4" s="90"/>
      <c r="G4" s="91"/>
      <c r="H4" s="91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5" t="s">
        <v>303</v>
      </c>
      <c r="B6" s="85"/>
      <c r="C6" s="85"/>
      <c r="D6" s="85"/>
      <c r="E6" s="85"/>
      <c r="F6" s="85"/>
      <c r="G6" s="86"/>
      <c r="H6" s="86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275</v>
      </c>
      <c r="G8" s="30" t="s">
        <v>34</v>
      </c>
      <c r="H8" s="30" t="s">
        <v>304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40987.398000000001</v>
      </c>
      <c r="G9" s="34" t="e">
        <f>G10+G14+G20+G30+#REF!+G41+#REF!</f>
        <v>#REF!</v>
      </c>
      <c r="H9" s="33">
        <f>SUM(H10+H14+H20+H26+H30+H41)</f>
        <v>42021.062999999995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980.1</v>
      </c>
      <c r="G10" s="34">
        <f t="shared" si="0"/>
        <v>1452</v>
      </c>
      <c r="H10" s="33">
        <f t="shared" si="0"/>
        <v>980.1</v>
      </c>
    </row>
    <row r="11" spans="1:8" ht="12.75" customHeight="1">
      <c r="A11" s="31">
        <v>3</v>
      </c>
      <c r="B11" s="12">
        <v>102</v>
      </c>
      <c r="C11" s="14" t="s">
        <v>99</v>
      </c>
      <c r="D11" s="14"/>
      <c r="E11" s="15" t="s">
        <v>51</v>
      </c>
      <c r="F11" s="33">
        <f t="shared" si="0"/>
        <v>980.1</v>
      </c>
      <c r="G11" s="34">
        <f t="shared" si="0"/>
        <v>1452</v>
      </c>
      <c r="H11" s="33">
        <f t="shared" si="0"/>
        <v>980.1</v>
      </c>
    </row>
    <row r="12" spans="1:8" ht="12.75" customHeight="1">
      <c r="A12" s="31">
        <v>4</v>
      </c>
      <c r="B12" s="12">
        <v>102</v>
      </c>
      <c r="C12" s="14" t="s">
        <v>97</v>
      </c>
      <c r="D12" s="14"/>
      <c r="E12" s="15" t="s">
        <v>26</v>
      </c>
      <c r="F12" s="33">
        <f t="shared" si="0"/>
        <v>980.1</v>
      </c>
      <c r="G12" s="34">
        <f t="shared" si="0"/>
        <v>1452</v>
      </c>
      <c r="H12" s="33">
        <f t="shared" si="0"/>
        <v>980.1</v>
      </c>
    </row>
    <row r="13" spans="1:8" ht="27" customHeight="1">
      <c r="A13" s="31">
        <v>5</v>
      </c>
      <c r="B13" s="16">
        <v>102</v>
      </c>
      <c r="C13" s="18" t="s">
        <v>97</v>
      </c>
      <c r="D13" s="18" t="s">
        <v>42</v>
      </c>
      <c r="E13" s="19" t="s">
        <v>168</v>
      </c>
      <c r="F13" s="35">
        <v>980.1</v>
      </c>
      <c r="G13" s="36">
        <v>1452</v>
      </c>
      <c r="H13" s="35">
        <v>980.1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1163.0540000000001</v>
      </c>
      <c r="G14" s="34">
        <f t="shared" ref="F14:H16" si="1">G15</f>
        <v>1517</v>
      </c>
      <c r="H14" s="33">
        <f>SUM(H15)</f>
        <v>1163.0540000000001</v>
      </c>
    </row>
    <row r="15" spans="1:8" ht="12.75" customHeight="1">
      <c r="A15" s="31">
        <v>7</v>
      </c>
      <c r="B15" s="37">
        <v>103</v>
      </c>
      <c r="C15" s="38" t="s">
        <v>99</v>
      </c>
      <c r="D15" s="13"/>
      <c r="E15" s="15" t="s">
        <v>51</v>
      </c>
      <c r="F15" s="33">
        <f>SUM(F16+F18)</f>
        <v>1163.0540000000001</v>
      </c>
      <c r="G15" s="34">
        <f t="shared" si="1"/>
        <v>1517</v>
      </c>
      <c r="H15" s="33">
        <f>SUM(H16+H18)</f>
        <v>1163.0540000000001</v>
      </c>
    </row>
    <row r="16" spans="1:8" ht="24.75" customHeight="1">
      <c r="A16" s="31">
        <v>8</v>
      </c>
      <c r="B16" s="37">
        <v>103</v>
      </c>
      <c r="C16" s="38" t="s">
        <v>96</v>
      </c>
      <c r="D16" s="13"/>
      <c r="E16" s="15" t="s">
        <v>95</v>
      </c>
      <c r="F16" s="33">
        <f t="shared" si="1"/>
        <v>532.55399999999997</v>
      </c>
      <c r="G16" s="34">
        <f t="shared" si="1"/>
        <v>1517</v>
      </c>
      <c r="H16" s="33">
        <f t="shared" si="1"/>
        <v>532.55399999999997</v>
      </c>
    </row>
    <row r="17" spans="1:8" ht="22.5" customHeight="1">
      <c r="A17" s="31">
        <v>9</v>
      </c>
      <c r="B17" s="39">
        <v>103</v>
      </c>
      <c r="C17" s="40" t="s">
        <v>96</v>
      </c>
      <c r="D17" s="18" t="s">
        <v>42</v>
      </c>
      <c r="E17" s="19" t="s">
        <v>168</v>
      </c>
      <c r="F17" s="35">
        <v>532.55399999999997</v>
      </c>
      <c r="G17" s="36">
        <v>1517</v>
      </c>
      <c r="H17" s="35">
        <v>532.55399999999997</v>
      </c>
    </row>
    <row r="18" spans="1:8" ht="28.5" customHeight="1">
      <c r="A18" s="31">
        <v>10</v>
      </c>
      <c r="B18" s="39">
        <v>103</v>
      </c>
      <c r="C18" s="38" t="s">
        <v>98</v>
      </c>
      <c r="D18" s="18"/>
      <c r="E18" s="15" t="s">
        <v>52</v>
      </c>
      <c r="F18" s="33">
        <f>SUM(F19)</f>
        <v>630.5</v>
      </c>
      <c r="G18" s="36"/>
      <c r="H18" s="33">
        <f>SUM(H19)</f>
        <v>630.5</v>
      </c>
    </row>
    <row r="19" spans="1:8" ht="25.5" customHeight="1">
      <c r="A19" s="31">
        <v>11</v>
      </c>
      <c r="B19" s="39">
        <v>103</v>
      </c>
      <c r="C19" s="40" t="s">
        <v>98</v>
      </c>
      <c r="D19" s="18" t="s">
        <v>42</v>
      </c>
      <c r="E19" s="19" t="s">
        <v>168</v>
      </c>
      <c r="F19" s="35">
        <v>630.5</v>
      </c>
      <c r="G19" s="36"/>
      <c r="H19" s="35">
        <v>630.5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13968.09</v>
      </c>
      <c r="G20" s="34" t="e">
        <f>G21</f>
        <v>#REF!</v>
      </c>
      <c r="H20" s="33">
        <f>H21</f>
        <v>13968.09</v>
      </c>
    </row>
    <row r="21" spans="1:8" ht="21" customHeight="1">
      <c r="A21" s="31">
        <v>13</v>
      </c>
      <c r="B21" s="12">
        <v>104</v>
      </c>
      <c r="C21" s="14" t="s">
        <v>99</v>
      </c>
      <c r="D21" s="14"/>
      <c r="E21" s="15" t="s">
        <v>51</v>
      </c>
      <c r="F21" s="33">
        <f>SUM(F22+F24)</f>
        <v>13968.09</v>
      </c>
      <c r="G21" s="34" t="e">
        <f>G22+G24+#REF!+#REF!</f>
        <v>#REF!</v>
      </c>
      <c r="H21" s="33">
        <f>SUM(H22+H24)</f>
        <v>13968.09</v>
      </c>
    </row>
    <row r="22" spans="1:8" ht="25.5" customHeight="1">
      <c r="A22" s="31">
        <v>14</v>
      </c>
      <c r="B22" s="12">
        <v>104</v>
      </c>
      <c r="C22" s="14" t="s">
        <v>98</v>
      </c>
      <c r="D22" s="14"/>
      <c r="E22" s="15" t="s">
        <v>52</v>
      </c>
      <c r="F22" s="33">
        <f>F23</f>
        <v>9950.2000000000007</v>
      </c>
      <c r="G22" s="34">
        <f>G23</f>
        <v>14238</v>
      </c>
      <c r="H22" s="33">
        <f>H23</f>
        <v>9950.2000000000007</v>
      </c>
    </row>
    <row r="23" spans="1:8" ht="28.5" customHeight="1">
      <c r="A23" s="31">
        <v>15</v>
      </c>
      <c r="B23" s="16">
        <v>104</v>
      </c>
      <c r="C23" s="18" t="s">
        <v>98</v>
      </c>
      <c r="D23" s="18" t="s">
        <v>42</v>
      </c>
      <c r="E23" s="19" t="s">
        <v>168</v>
      </c>
      <c r="F23" s="35">
        <v>9950.2000000000007</v>
      </c>
      <c r="G23" s="36">
        <v>14238</v>
      </c>
      <c r="H23" s="35">
        <v>9950.2000000000007</v>
      </c>
    </row>
    <row r="24" spans="1:8" ht="27.75" customHeight="1">
      <c r="A24" s="31">
        <v>16</v>
      </c>
      <c r="B24" s="12">
        <v>104</v>
      </c>
      <c r="C24" s="14" t="s">
        <v>100</v>
      </c>
      <c r="D24" s="14"/>
      <c r="E24" s="15" t="s">
        <v>55</v>
      </c>
      <c r="F24" s="33">
        <f>SUM(F25)</f>
        <v>4017.89</v>
      </c>
      <c r="G24" s="34">
        <f>G25</f>
        <v>9260</v>
      </c>
      <c r="H24" s="33">
        <f>SUM(H25)</f>
        <v>4017.89</v>
      </c>
    </row>
    <row r="25" spans="1:8" ht="18.75" customHeight="1">
      <c r="A25" s="31">
        <v>17</v>
      </c>
      <c r="B25" s="16">
        <v>104</v>
      </c>
      <c r="C25" s="18" t="s">
        <v>100</v>
      </c>
      <c r="D25" s="18" t="s">
        <v>42</v>
      </c>
      <c r="E25" s="19" t="s">
        <v>168</v>
      </c>
      <c r="F25" s="35">
        <v>4017.89</v>
      </c>
      <c r="G25" s="36">
        <v>9260</v>
      </c>
      <c r="H25" s="35">
        <v>4017.89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217</v>
      </c>
      <c r="F26" s="33">
        <f>SUM(F27)</f>
        <v>0.4</v>
      </c>
      <c r="G26" s="34"/>
      <c r="H26" s="33">
        <f>SUM(H27)</f>
        <v>8.1</v>
      </c>
    </row>
    <row r="27" spans="1:8" ht="18.75" customHeight="1">
      <c r="A27" s="31">
        <v>19</v>
      </c>
      <c r="B27" s="12">
        <v>105</v>
      </c>
      <c r="C27" s="14" t="s">
        <v>99</v>
      </c>
      <c r="D27" s="14"/>
      <c r="E27" s="15" t="s">
        <v>51</v>
      </c>
      <c r="F27" s="33">
        <f>SUM(F28)</f>
        <v>0.4</v>
      </c>
      <c r="G27" s="34"/>
      <c r="H27" s="33">
        <f>SUM(H28)</f>
        <v>8.1</v>
      </c>
    </row>
    <row r="28" spans="1:8" ht="91.5" customHeight="1">
      <c r="A28" s="31">
        <v>20</v>
      </c>
      <c r="B28" s="12">
        <v>105</v>
      </c>
      <c r="C28" s="14" t="s">
        <v>187</v>
      </c>
      <c r="D28" s="14"/>
      <c r="E28" s="41" t="s">
        <v>221</v>
      </c>
      <c r="F28" s="33">
        <f>SUM(F29)</f>
        <v>0.4</v>
      </c>
      <c r="G28" s="34"/>
      <c r="H28" s="33">
        <f>SUM(H29)</f>
        <v>8.1</v>
      </c>
    </row>
    <row r="29" spans="1:8" ht="27.75" customHeight="1">
      <c r="A29" s="31">
        <v>21</v>
      </c>
      <c r="B29" s="16">
        <v>105</v>
      </c>
      <c r="C29" s="18" t="s">
        <v>187</v>
      </c>
      <c r="D29" s="18" t="s">
        <v>54</v>
      </c>
      <c r="E29" s="19" t="s">
        <v>167</v>
      </c>
      <c r="F29" s="35">
        <v>0.4</v>
      </c>
      <c r="G29" s="36"/>
      <c r="H29" s="35">
        <v>8.1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299</v>
      </c>
      <c r="F30" s="33">
        <f>F31+F36</f>
        <v>3161.9059999999999</v>
      </c>
      <c r="G30" s="34" t="e">
        <f>G31+#REF!</f>
        <v>#REF!</v>
      </c>
      <c r="H30" s="33">
        <f>H31+H36</f>
        <v>3161.9059999999999</v>
      </c>
    </row>
    <row r="31" spans="1:8" ht="40.5" customHeight="1">
      <c r="A31" s="31">
        <v>23</v>
      </c>
      <c r="B31" s="12">
        <v>106</v>
      </c>
      <c r="C31" s="14" t="s">
        <v>159</v>
      </c>
      <c r="D31" s="14"/>
      <c r="E31" s="15" t="s">
        <v>366</v>
      </c>
      <c r="F31" s="33">
        <f>F32</f>
        <v>2154.8760000000002</v>
      </c>
      <c r="G31" s="34" t="e">
        <f>G33+G37</f>
        <v>#REF!</v>
      </c>
      <c r="H31" s="33">
        <f>H32</f>
        <v>2154.8760000000002</v>
      </c>
    </row>
    <row r="32" spans="1:8" ht="39.75" customHeight="1">
      <c r="A32" s="31">
        <v>24</v>
      </c>
      <c r="B32" s="12">
        <v>106</v>
      </c>
      <c r="C32" s="14" t="s">
        <v>102</v>
      </c>
      <c r="D32" s="14"/>
      <c r="E32" s="42" t="s">
        <v>379</v>
      </c>
      <c r="F32" s="33">
        <f>SUM(F33)</f>
        <v>2154.8760000000002</v>
      </c>
      <c r="G32" s="34"/>
      <c r="H32" s="33">
        <f>SUM(H33)</f>
        <v>2154.8760000000002</v>
      </c>
    </row>
    <row r="33" spans="1:8" ht="27" customHeight="1">
      <c r="A33" s="31">
        <v>25</v>
      </c>
      <c r="B33" s="12">
        <v>106</v>
      </c>
      <c r="C33" s="14" t="s">
        <v>101</v>
      </c>
      <c r="D33" s="14"/>
      <c r="E33" s="15" t="s">
        <v>53</v>
      </c>
      <c r="F33" s="33">
        <f>SUM(F34:F35)</f>
        <v>2154.8760000000002</v>
      </c>
      <c r="G33" s="34" t="e">
        <f>G34+#REF!</f>
        <v>#REF!</v>
      </c>
      <c r="H33" s="33">
        <f>SUM(H34:H35)</f>
        <v>2154.8760000000002</v>
      </c>
    </row>
    <row r="34" spans="1:8" ht="26.25" customHeight="1">
      <c r="A34" s="31">
        <v>26</v>
      </c>
      <c r="B34" s="16">
        <v>106</v>
      </c>
      <c r="C34" s="18" t="s">
        <v>101</v>
      </c>
      <c r="D34" s="18" t="s">
        <v>42</v>
      </c>
      <c r="E34" s="19" t="s">
        <v>168</v>
      </c>
      <c r="F34" s="35">
        <v>2027.384</v>
      </c>
      <c r="G34" s="36">
        <v>809</v>
      </c>
      <c r="H34" s="35">
        <v>2027.384</v>
      </c>
    </row>
    <row r="35" spans="1:8" ht="30" customHeight="1">
      <c r="A35" s="31">
        <v>27</v>
      </c>
      <c r="B35" s="16">
        <v>106</v>
      </c>
      <c r="C35" s="18" t="s">
        <v>101</v>
      </c>
      <c r="D35" s="18" t="s">
        <v>54</v>
      </c>
      <c r="E35" s="19" t="s">
        <v>167</v>
      </c>
      <c r="F35" s="35">
        <v>127.492</v>
      </c>
      <c r="G35" s="36"/>
      <c r="H35" s="35">
        <v>127.492</v>
      </c>
    </row>
    <row r="36" spans="1:8" s="2" customFormat="1" ht="16.5" customHeight="1">
      <c r="A36" s="31">
        <v>28</v>
      </c>
      <c r="B36" s="12">
        <v>106</v>
      </c>
      <c r="C36" s="14" t="s">
        <v>99</v>
      </c>
      <c r="D36" s="14"/>
      <c r="E36" s="15" t="s">
        <v>51</v>
      </c>
      <c r="F36" s="33">
        <f>SUM(F37+F39)</f>
        <v>1007.03</v>
      </c>
      <c r="G36" s="34"/>
      <c r="H36" s="33">
        <f>SUM(H37+H39)</f>
        <v>1007.03</v>
      </c>
    </row>
    <row r="37" spans="1:8" ht="25.5" customHeight="1">
      <c r="A37" s="31">
        <v>29</v>
      </c>
      <c r="B37" s="12">
        <v>106</v>
      </c>
      <c r="C37" s="14" t="s">
        <v>98</v>
      </c>
      <c r="D37" s="14"/>
      <c r="E37" s="15" t="s">
        <v>52</v>
      </c>
      <c r="F37" s="33">
        <f>SUM(F38)</f>
        <v>563.9</v>
      </c>
      <c r="G37" s="34">
        <f>G38</f>
        <v>847</v>
      </c>
      <c r="H37" s="33">
        <f>SUM(H38)</f>
        <v>563.9</v>
      </c>
    </row>
    <row r="38" spans="1:8" ht="12.75" customHeight="1">
      <c r="A38" s="31">
        <v>30</v>
      </c>
      <c r="B38" s="16">
        <v>106</v>
      </c>
      <c r="C38" s="18" t="s">
        <v>98</v>
      </c>
      <c r="D38" s="18" t="s">
        <v>42</v>
      </c>
      <c r="E38" s="19" t="s">
        <v>168</v>
      </c>
      <c r="F38" s="35">
        <v>563.9</v>
      </c>
      <c r="G38" s="36">
        <v>847</v>
      </c>
      <c r="H38" s="35">
        <v>563.9</v>
      </c>
    </row>
    <row r="39" spans="1:8" ht="29.25" customHeight="1">
      <c r="A39" s="31">
        <v>31</v>
      </c>
      <c r="B39" s="12">
        <v>106</v>
      </c>
      <c r="C39" s="14" t="s">
        <v>103</v>
      </c>
      <c r="D39" s="14"/>
      <c r="E39" s="15" t="s">
        <v>24</v>
      </c>
      <c r="F39" s="33">
        <f>SUM(F40)</f>
        <v>443.13</v>
      </c>
      <c r="G39" s="36"/>
      <c r="H39" s="33">
        <f>SUM(H40)</f>
        <v>443.13</v>
      </c>
    </row>
    <row r="40" spans="1:8" ht="29.25" customHeight="1">
      <c r="A40" s="31">
        <v>32</v>
      </c>
      <c r="B40" s="16">
        <v>106</v>
      </c>
      <c r="C40" s="18" t="s">
        <v>103</v>
      </c>
      <c r="D40" s="18" t="s">
        <v>42</v>
      </c>
      <c r="E40" s="19" t="s">
        <v>168</v>
      </c>
      <c r="F40" s="35">
        <v>443.13</v>
      </c>
      <c r="G40" s="36"/>
      <c r="H40" s="35">
        <v>443.13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SUM(F42+F57)</f>
        <v>21713.848000000002</v>
      </c>
      <c r="G41" s="34" t="e">
        <f>#REF!+#REF!+#REF!+#REF!+#REF!+#REF!+#REF!+#REF!+#REF!+#REF!</f>
        <v>#REF!</v>
      </c>
      <c r="H41" s="33">
        <f>SUM(H42+H57)</f>
        <v>22739.812999999998</v>
      </c>
    </row>
    <row r="42" spans="1:8" ht="38.25" customHeight="1">
      <c r="A42" s="31">
        <v>34</v>
      </c>
      <c r="B42" s="12">
        <v>113</v>
      </c>
      <c r="C42" s="14" t="s">
        <v>104</v>
      </c>
      <c r="D42" s="18"/>
      <c r="E42" s="15" t="s">
        <v>338</v>
      </c>
      <c r="F42" s="33">
        <f>SUM(F43+F47+F49+F55)</f>
        <v>21464.948</v>
      </c>
      <c r="G42" s="34"/>
      <c r="H42" s="33">
        <f>SUM(H43+H47+H49+H55)</f>
        <v>22558.012999999999</v>
      </c>
    </row>
    <row r="43" spans="1:8" ht="30.75" customHeight="1">
      <c r="A43" s="31">
        <v>35</v>
      </c>
      <c r="B43" s="12">
        <v>113</v>
      </c>
      <c r="C43" s="14" t="s">
        <v>109</v>
      </c>
      <c r="D43" s="14"/>
      <c r="E43" s="43" t="s">
        <v>57</v>
      </c>
      <c r="F43" s="33">
        <f>SUM(F44:F46)</f>
        <v>20966.148000000001</v>
      </c>
      <c r="G43" s="34"/>
      <c r="H43" s="33">
        <f>SUM(H44:H46)</f>
        <v>22004.472999999998</v>
      </c>
    </row>
    <row r="44" spans="1:8" s="1" customFormat="1" ht="28.5" customHeight="1">
      <c r="A44" s="31">
        <v>36</v>
      </c>
      <c r="B44" s="16">
        <v>113</v>
      </c>
      <c r="C44" s="18" t="s">
        <v>109</v>
      </c>
      <c r="D44" s="18" t="s">
        <v>36</v>
      </c>
      <c r="E44" s="44" t="s">
        <v>58</v>
      </c>
      <c r="F44" s="35">
        <v>17910.14</v>
      </c>
      <c r="G44" s="36"/>
      <c r="H44" s="35">
        <v>17910.099999999999</v>
      </c>
    </row>
    <row r="45" spans="1:8" ht="31.5" customHeight="1">
      <c r="A45" s="31">
        <v>37</v>
      </c>
      <c r="B45" s="16">
        <v>113</v>
      </c>
      <c r="C45" s="18" t="s">
        <v>109</v>
      </c>
      <c r="D45" s="18" t="s">
        <v>54</v>
      </c>
      <c r="E45" s="19" t="s">
        <v>167</v>
      </c>
      <c r="F45" s="35">
        <v>2908.0079999999998</v>
      </c>
      <c r="G45" s="34"/>
      <c r="H45" s="35">
        <f>3517.773+428.6</f>
        <v>3946.373</v>
      </c>
    </row>
    <row r="46" spans="1:8" ht="18" customHeight="1">
      <c r="A46" s="31">
        <v>38</v>
      </c>
      <c r="B46" s="16">
        <v>113</v>
      </c>
      <c r="C46" s="18" t="s">
        <v>109</v>
      </c>
      <c r="D46" s="18" t="s">
        <v>164</v>
      </c>
      <c r="E46" s="44" t="s">
        <v>165</v>
      </c>
      <c r="F46" s="35">
        <v>148</v>
      </c>
      <c r="G46" s="34"/>
      <c r="H46" s="35">
        <v>148</v>
      </c>
    </row>
    <row r="47" spans="1:8" ht="32.25" customHeight="1">
      <c r="A47" s="31">
        <v>39</v>
      </c>
      <c r="B47" s="12">
        <v>113</v>
      </c>
      <c r="C47" s="14" t="s">
        <v>272</v>
      </c>
      <c r="D47" s="14"/>
      <c r="E47" s="43" t="s">
        <v>183</v>
      </c>
      <c r="F47" s="33">
        <f>SUM(F48)</f>
        <v>378.8</v>
      </c>
      <c r="G47" s="34"/>
      <c r="H47" s="33">
        <f>SUM(H48)</f>
        <v>378.74</v>
      </c>
    </row>
    <row r="48" spans="1:8" ht="18" customHeight="1">
      <c r="A48" s="31">
        <v>40</v>
      </c>
      <c r="B48" s="16">
        <v>113</v>
      </c>
      <c r="C48" s="18" t="s">
        <v>272</v>
      </c>
      <c r="D48" s="18" t="s">
        <v>54</v>
      </c>
      <c r="E48" s="19" t="s">
        <v>167</v>
      </c>
      <c r="F48" s="35">
        <v>378.8</v>
      </c>
      <c r="G48" s="34"/>
      <c r="H48" s="35">
        <v>378.74</v>
      </c>
    </row>
    <row r="49" spans="1:8" s="1" customFormat="1" ht="38.25" customHeight="1">
      <c r="A49" s="31">
        <v>41</v>
      </c>
      <c r="B49" s="12">
        <v>113</v>
      </c>
      <c r="C49" s="14" t="s">
        <v>276</v>
      </c>
      <c r="D49" s="18"/>
      <c r="E49" s="43" t="s">
        <v>59</v>
      </c>
      <c r="F49" s="33">
        <f>F50+F52</f>
        <v>120.00000000000001</v>
      </c>
      <c r="G49" s="36"/>
      <c r="H49" s="33">
        <f>H50+H52</f>
        <v>124.8</v>
      </c>
    </row>
    <row r="50" spans="1:8" s="1" customFormat="1" ht="30.75" customHeight="1">
      <c r="A50" s="31">
        <v>42</v>
      </c>
      <c r="B50" s="12">
        <v>113</v>
      </c>
      <c r="C50" s="14" t="s">
        <v>110</v>
      </c>
      <c r="D50" s="18"/>
      <c r="E50" s="43" t="s">
        <v>60</v>
      </c>
      <c r="F50" s="33">
        <f>F51</f>
        <v>0.2</v>
      </c>
      <c r="G50" s="36"/>
      <c r="H50" s="33">
        <f>H51</f>
        <v>0.2</v>
      </c>
    </row>
    <row r="51" spans="1:8" s="1" customFormat="1" ht="30.75" customHeight="1">
      <c r="A51" s="31">
        <v>43</v>
      </c>
      <c r="B51" s="16">
        <v>113</v>
      </c>
      <c r="C51" s="18" t="s">
        <v>110</v>
      </c>
      <c r="D51" s="18" t="s">
        <v>54</v>
      </c>
      <c r="E51" s="19" t="s">
        <v>167</v>
      </c>
      <c r="F51" s="35">
        <v>0.2</v>
      </c>
      <c r="G51" s="36"/>
      <c r="H51" s="35">
        <v>0.2</v>
      </c>
    </row>
    <row r="52" spans="1:8" s="1" customFormat="1" ht="33.75" customHeight="1">
      <c r="A52" s="31">
        <v>44</v>
      </c>
      <c r="B52" s="12">
        <v>113</v>
      </c>
      <c r="C52" s="14" t="s">
        <v>111</v>
      </c>
      <c r="D52" s="18"/>
      <c r="E52" s="43" t="s">
        <v>61</v>
      </c>
      <c r="F52" s="33">
        <f>F53+F54</f>
        <v>119.80000000000001</v>
      </c>
      <c r="G52" s="36"/>
      <c r="H52" s="33">
        <f>H53+H54</f>
        <v>124.6</v>
      </c>
    </row>
    <row r="53" spans="1:8" s="1" customFormat="1" ht="28.5" customHeight="1">
      <c r="A53" s="31">
        <v>45</v>
      </c>
      <c r="B53" s="16">
        <v>113</v>
      </c>
      <c r="C53" s="18" t="s">
        <v>111</v>
      </c>
      <c r="D53" s="18" t="s">
        <v>42</v>
      </c>
      <c r="E53" s="19" t="s">
        <v>168</v>
      </c>
      <c r="F53" s="35">
        <v>76.2</v>
      </c>
      <c r="G53" s="36"/>
      <c r="H53" s="35">
        <v>79.2</v>
      </c>
    </row>
    <row r="54" spans="1:8" s="1" customFormat="1" ht="34.5" customHeight="1">
      <c r="A54" s="31">
        <v>46</v>
      </c>
      <c r="B54" s="16">
        <v>113</v>
      </c>
      <c r="C54" s="18" t="s">
        <v>111</v>
      </c>
      <c r="D54" s="18" t="s">
        <v>54</v>
      </c>
      <c r="E54" s="19" t="s">
        <v>167</v>
      </c>
      <c r="F54" s="35">
        <v>43.6</v>
      </c>
      <c r="G54" s="36"/>
      <c r="H54" s="35">
        <v>45.4</v>
      </c>
    </row>
    <row r="55" spans="1:8" s="1" customFormat="1" ht="21" customHeight="1">
      <c r="A55" s="31">
        <v>47</v>
      </c>
      <c r="B55" s="12">
        <v>113</v>
      </c>
      <c r="C55" s="14" t="s">
        <v>112</v>
      </c>
      <c r="D55" s="18"/>
      <c r="E55" s="43" t="s">
        <v>62</v>
      </c>
      <c r="F55" s="33">
        <f>F56</f>
        <v>0</v>
      </c>
      <c r="G55" s="36"/>
      <c r="H55" s="33">
        <f>H56</f>
        <v>50</v>
      </c>
    </row>
    <row r="56" spans="1:8" s="2" customFormat="1" ht="34.5" customHeight="1">
      <c r="A56" s="31">
        <v>48</v>
      </c>
      <c r="B56" s="16">
        <v>113</v>
      </c>
      <c r="C56" s="18" t="s">
        <v>112</v>
      </c>
      <c r="D56" s="18" t="s">
        <v>54</v>
      </c>
      <c r="E56" s="19" t="s">
        <v>167</v>
      </c>
      <c r="F56" s="35">
        <f>50-50</f>
        <v>0</v>
      </c>
      <c r="G56" s="34"/>
      <c r="H56" s="35">
        <v>50</v>
      </c>
    </row>
    <row r="57" spans="1:8" s="1" customFormat="1" ht="40.5" customHeight="1">
      <c r="A57" s="31">
        <v>49</v>
      </c>
      <c r="B57" s="12">
        <v>113</v>
      </c>
      <c r="C57" s="14" t="s">
        <v>113</v>
      </c>
      <c r="D57" s="14"/>
      <c r="E57" s="43" t="s">
        <v>367</v>
      </c>
      <c r="F57" s="33">
        <f>F58</f>
        <v>248.89999999999998</v>
      </c>
      <c r="G57" s="36"/>
      <c r="H57" s="33">
        <f>H58</f>
        <v>181.8</v>
      </c>
    </row>
    <row r="58" spans="1:8" s="1" customFormat="1" ht="57.75" customHeight="1">
      <c r="A58" s="31">
        <v>50</v>
      </c>
      <c r="B58" s="12">
        <v>113</v>
      </c>
      <c r="C58" s="14" t="s">
        <v>114</v>
      </c>
      <c r="D58" s="14"/>
      <c r="E58" s="43" t="s">
        <v>277</v>
      </c>
      <c r="F58" s="33">
        <f>SUM(F59:F60)</f>
        <v>248.89999999999998</v>
      </c>
      <c r="G58" s="36"/>
      <c r="H58" s="33">
        <f>SUM(H59:H60)</f>
        <v>181.8</v>
      </c>
    </row>
    <row r="59" spans="1:8" s="1" customFormat="1" ht="24.75" customHeight="1">
      <c r="A59" s="31">
        <v>51</v>
      </c>
      <c r="B59" s="16">
        <v>113</v>
      </c>
      <c r="C59" s="18" t="s">
        <v>114</v>
      </c>
      <c r="D59" s="18" t="s">
        <v>42</v>
      </c>
      <c r="E59" s="19" t="s">
        <v>168</v>
      </c>
      <c r="F59" s="35">
        <v>112.26</v>
      </c>
      <c r="G59" s="36"/>
      <c r="H59" s="35">
        <v>116.18899999999999</v>
      </c>
    </row>
    <row r="60" spans="1:8" s="1" customFormat="1" ht="24.75" customHeight="1">
      <c r="A60" s="31">
        <v>52</v>
      </c>
      <c r="B60" s="16">
        <v>113</v>
      </c>
      <c r="C60" s="18" t="s">
        <v>114</v>
      </c>
      <c r="D60" s="18" t="s">
        <v>54</v>
      </c>
      <c r="E60" s="19" t="s">
        <v>167</v>
      </c>
      <c r="F60" s="35">
        <f>168.04-31.4</f>
        <v>136.63999999999999</v>
      </c>
      <c r="G60" s="36"/>
      <c r="H60" s="35">
        <v>65.611000000000004</v>
      </c>
    </row>
    <row r="61" spans="1:8" ht="15.75" customHeight="1">
      <c r="A61" s="31">
        <v>53</v>
      </c>
      <c r="B61" s="12">
        <v>200</v>
      </c>
      <c r="C61" s="14"/>
      <c r="D61" s="14"/>
      <c r="E61" s="32" t="s">
        <v>6</v>
      </c>
      <c r="F61" s="33">
        <f t="shared" ref="F61:H63" si="2">F62</f>
        <v>242.1</v>
      </c>
      <c r="G61" s="34">
        <f t="shared" si="2"/>
        <v>1189</v>
      </c>
      <c r="H61" s="33">
        <f t="shared" si="2"/>
        <v>257.29999999999995</v>
      </c>
    </row>
    <row r="62" spans="1:8" ht="12.75" customHeight="1">
      <c r="A62" s="31">
        <v>54</v>
      </c>
      <c r="B62" s="12">
        <v>203</v>
      </c>
      <c r="C62" s="14"/>
      <c r="D62" s="14"/>
      <c r="E62" s="15" t="s">
        <v>7</v>
      </c>
      <c r="F62" s="33">
        <f t="shared" si="2"/>
        <v>242.1</v>
      </c>
      <c r="G62" s="34">
        <f t="shared" si="2"/>
        <v>1189</v>
      </c>
      <c r="H62" s="33">
        <f t="shared" si="2"/>
        <v>257.29999999999995</v>
      </c>
    </row>
    <row r="63" spans="1:8" ht="12.75" customHeight="1">
      <c r="A63" s="31">
        <v>55</v>
      </c>
      <c r="B63" s="12">
        <v>203</v>
      </c>
      <c r="C63" s="14" t="s">
        <v>99</v>
      </c>
      <c r="D63" s="14"/>
      <c r="E63" s="15" t="s">
        <v>51</v>
      </c>
      <c r="F63" s="33">
        <f t="shared" si="2"/>
        <v>242.1</v>
      </c>
      <c r="G63" s="34">
        <f t="shared" si="2"/>
        <v>1189</v>
      </c>
      <c r="H63" s="33">
        <f t="shared" si="2"/>
        <v>257.29999999999995</v>
      </c>
    </row>
    <row r="64" spans="1:8" ht="25.5" customHeight="1">
      <c r="A64" s="31">
        <v>56</v>
      </c>
      <c r="B64" s="12">
        <v>203</v>
      </c>
      <c r="C64" s="14" t="s">
        <v>151</v>
      </c>
      <c r="D64" s="14"/>
      <c r="E64" s="15" t="s">
        <v>35</v>
      </c>
      <c r="F64" s="33">
        <f>F65+F66</f>
        <v>242.1</v>
      </c>
      <c r="G64" s="34">
        <f>G65</f>
        <v>1189</v>
      </c>
      <c r="H64" s="33">
        <f>H65+H66</f>
        <v>257.29999999999995</v>
      </c>
    </row>
    <row r="65" spans="1:8" ht="12.75" customHeight="1">
      <c r="A65" s="31">
        <v>57</v>
      </c>
      <c r="B65" s="16">
        <v>203</v>
      </c>
      <c r="C65" s="18" t="s">
        <v>151</v>
      </c>
      <c r="D65" s="18" t="s">
        <v>42</v>
      </c>
      <c r="E65" s="19" t="s">
        <v>168</v>
      </c>
      <c r="F65" s="35">
        <v>242.1</v>
      </c>
      <c r="G65" s="36">
        <v>1189</v>
      </c>
      <c r="H65" s="35">
        <v>256.89999999999998</v>
      </c>
    </row>
    <row r="66" spans="1:8" ht="33.75" customHeight="1">
      <c r="A66" s="31">
        <v>58</v>
      </c>
      <c r="B66" s="16">
        <v>203</v>
      </c>
      <c r="C66" s="18" t="s">
        <v>151</v>
      </c>
      <c r="D66" s="18" t="s">
        <v>54</v>
      </c>
      <c r="E66" s="19" t="s">
        <v>167</v>
      </c>
      <c r="F66" s="35">
        <v>0</v>
      </c>
      <c r="G66" s="36"/>
      <c r="H66" s="35">
        <v>0.4</v>
      </c>
    </row>
    <row r="67" spans="1:8" ht="31.5" customHeight="1">
      <c r="A67" s="31">
        <v>59</v>
      </c>
      <c r="B67" s="12">
        <v>300</v>
      </c>
      <c r="C67" s="14"/>
      <c r="D67" s="14"/>
      <c r="E67" s="32" t="s">
        <v>8</v>
      </c>
      <c r="F67" s="33">
        <f>SUM(F68+F74+F86)</f>
        <v>8537.1</v>
      </c>
      <c r="G67" s="34" t="e">
        <f>G68+#REF!+#REF!</f>
        <v>#REF!</v>
      </c>
      <c r="H67" s="33">
        <f>SUM(H68+H74+H86)</f>
        <v>8539.43</v>
      </c>
    </row>
    <row r="68" spans="1:8" ht="38.25" customHeight="1">
      <c r="A68" s="31">
        <v>60</v>
      </c>
      <c r="B68" s="12">
        <v>309</v>
      </c>
      <c r="C68" s="14"/>
      <c r="D68" s="14"/>
      <c r="E68" s="15" t="s">
        <v>157</v>
      </c>
      <c r="F68" s="33">
        <f>SUM(F70)</f>
        <v>4000</v>
      </c>
      <c r="G68" s="34" t="e">
        <f>#REF!+#REF!</f>
        <v>#REF!</v>
      </c>
      <c r="H68" s="33">
        <f>SUM(H70)</f>
        <v>4000</v>
      </c>
    </row>
    <row r="69" spans="1:8" ht="43.5" customHeight="1">
      <c r="A69" s="31">
        <v>61</v>
      </c>
      <c r="B69" s="12">
        <v>309</v>
      </c>
      <c r="C69" s="14" t="s">
        <v>333</v>
      </c>
      <c r="D69" s="14"/>
      <c r="E69" s="15" t="s">
        <v>334</v>
      </c>
      <c r="F69" s="33">
        <v>0</v>
      </c>
      <c r="G69" s="34"/>
      <c r="H69" s="33">
        <v>0</v>
      </c>
    </row>
    <row r="70" spans="1:8" ht="38.25" customHeight="1">
      <c r="A70" s="31">
        <v>62</v>
      </c>
      <c r="B70" s="12">
        <v>309</v>
      </c>
      <c r="C70" s="14" t="s">
        <v>104</v>
      </c>
      <c r="D70" s="18"/>
      <c r="E70" s="15" t="s">
        <v>338</v>
      </c>
      <c r="F70" s="33">
        <f>F71</f>
        <v>4000</v>
      </c>
      <c r="G70" s="36"/>
      <c r="H70" s="33">
        <f>H71</f>
        <v>4000</v>
      </c>
    </row>
    <row r="71" spans="1:8" ht="39" customHeight="1">
      <c r="A71" s="31">
        <v>63</v>
      </c>
      <c r="B71" s="12">
        <v>309</v>
      </c>
      <c r="C71" s="14" t="s">
        <v>115</v>
      </c>
      <c r="D71" s="18"/>
      <c r="E71" s="15" t="s">
        <v>63</v>
      </c>
      <c r="F71" s="33">
        <f>SUM(F72:F73)</f>
        <v>4000</v>
      </c>
      <c r="G71" s="36"/>
      <c r="H71" s="33">
        <f>SUM(H72:H73)</f>
        <v>4000</v>
      </c>
    </row>
    <row r="72" spans="1:8" ht="25.5" customHeight="1">
      <c r="A72" s="31">
        <v>64</v>
      </c>
      <c r="B72" s="16">
        <v>309</v>
      </c>
      <c r="C72" s="18" t="s">
        <v>115</v>
      </c>
      <c r="D72" s="18" t="s">
        <v>36</v>
      </c>
      <c r="E72" s="19" t="s">
        <v>37</v>
      </c>
      <c r="F72" s="35">
        <v>3171.7240000000002</v>
      </c>
      <c r="G72" s="36"/>
      <c r="H72" s="35">
        <v>3200.623</v>
      </c>
    </row>
    <row r="73" spans="1:8" ht="35.25" customHeight="1">
      <c r="A73" s="31">
        <v>65</v>
      </c>
      <c r="B73" s="16">
        <v>309</v>
      </c>
      <c r="C73" s="18" t="s">
        <v>115</v>
      </c>
      <c r="D73" s="18" t="s">
        <v>54</v>
      </c>
      <c r="E73" s="19" t="s">
        <v>167</v>
      </c>
      <c r="F73" s="35">
        <v>828.27599999999995</v>
      </c>
      <c r="G73" s="36"/>
      <c r="H73" s="35">
        <v>799.37699999999995</v>
      </c>
    </row>
    <row r="74" spans="1:8" ht="28.5" customHeight="1">
      <c r="A74" s="31">
        <v>66</v>
      </c>
      <c r="B74" s="12">
        <v>310</v>
      </c>
      <c r="C74" s="14"/>
      <c r="D74" s="14"/>
      <c r="E74" s="15" t="s">
        <v>50</v>
      </c>
      <c r="F74" s="33">
        <f>SUM(F75)</f>
        <v>4537.1000000000004</v>
      </c>
      <c r="G74" s="36"/>
      <c r="H74" s="33">
        <f>SUM(H75)</f>
        <v>4539.43</v>
      </c>
    </row>
    <row r="75" spans="1:8" ht="40.5" customHeight="1">
      <c r="A75" s="31">
        <v>67</v>
      </c>
      <c r="B75" s="12">
        <v>310</v>
      </c>
      <c r="C75" s="14" t="s">
        <v>116</v>
      </c>
      <c r="D75" s="14"/>
      <c r="E75" s="15" t="s">
        <v>340</v>
      </c>
      <c r="F75" s="33">
        <f>SUM(F76)</f>
        <v>4537.1000000000004</v>
      </c>
      <c r="G75" s="36"/>
      <c r="H75" s="33">
        <f>SUM(H76)</f>
        <v>4539.43</v>
      </c>
    </row>
    <row r="76" spans="1:8" ht="51" customHeight="1">
      <c r="A76" s="31">
        <v>68</v>
      </c>
      <c r="B76" s="12">
        <v>310</v>
      </c>
      <c r="C76" s="14" t="s">
        <v>190</v>
      </c>
      <c r="D76" s="14"/>
      <c r="E76" s="45" t="s">
        <v>191</v>
      </c>
      <c r="F76" s="33">
        <f>SUM(F77+F79+F82+F84)</f>
        <v>4537.1000000000004</v>
      </c>
      <c r="G76" s="36"/>
      <c r="H76" s="33">
        <f>SUM(H77+H79+H82+H84)</f>
        <v>4539.43</v>
      </c>
    </row>
    <row r="77" spans="1:8" ht="52.5" customHeight="1">
      <c r="A77" s="31">
        <v>69</v>
      </c>
      <c r="B77" s="12">
        <v>310</v>
      </c>
      <c r="C77" s="14" t="s">
        <v>117</v>
      </c>
      <c r="D77" s="14"/>
      <c r="E77" s="15" t="s">
        <v>171</v>
      </c>
      <c r="F77" s="33">
        <f>SUM(F78:F78)</f>
        <v>4092</v>
      </c>
      <c r="G77" s="36"/>
      <c r="H77" s="33">
        <f>SUM(H78:H78)</f>
        <v>4092</v>
      </c>
    </row>
    <row r="78" spans="1:8" ht="42" customHeight="1">
      <c r="A78" s="31">
        <v>70</v>
      </c>
      <c r="B78" s="16">
        <v>310</v>
      </c>
      <c r="C78" s="18" t="s">
        <v>117</v>
      </c>
      <c r="D78" s="18" t="s">
        <v>192</v>
      </c>
      <c r="E78" s="46" t="s">
        <v>305</v>
      </c>
      <c r="F78" s="35">
        <v>4092</v>
      </c>
      <c r="G78" s="36"/>
      <c r="H78" s="35">
        <v>4092</v>
      </c>
    </row>
    <row r="79" spans="1:8" ht="29.25" customHeight="1">
      <c r="A79" s="31">
        <v>71</v>
      </c>
      <c r="B79" s="12">
        <v>310</v>
      </c>
      <c r="C79" s="14" t="s">
        <v>278</v>
      </c>
      <c r="D79" s="18"/>
      <c r="E79" s="15" t="s">
        <v>64</v>
      </c>
      <c r="F79" s="33">
        <f>SUM(F80:F81)</f>
        <v>46.800000000000004</v>
      </c>
      <c r="G79" s="36"/>
      <c r="H79" s="33">
        <f>SUM(H80:H81)</f>
        <v>48.730000000000004</v>
      </c>
    </row>
    <row r="80" spans="1:8" ht="29.25" customHeight="1">
      <c r="A80" s="31">
        <v>72</v>
      </c>
      <c r="B80" s="16">
        <v>310</v>
      </c>
      <c r="C80" s="18" t="s">
        <v>278</v>
      </c>
      <c r="D80" s="18" t="s">
        <v>54</v>
      </c>
      <c r="E80" s="19" t="s">
        <v>167</v>
      </c>
      <c r="F80" s="35">
        <v>14.56</v>
      </c>
      <c r="G80" s="36"/>
      <c r="H80" s="35">
        <v>15.2</v>
      </c>
    </row>
    <row r="81" spans="1:8" ht="39.75" customHeight="1">
      <c r="A81" s="31">
        <v>73</v>
      </c>
      <c r="B81" s="16">
        <v>310</v>
      </c>
      <c r="C81" s="18" t="s">
        <v>278</v>
      </c>
      <c r="D81" s="18" t="s">
        <v>192</v>
      </c>
      <c r="E81" s="46" t="s">
        <v>305</v>
      </c>
      <c r="F81" s="35">
        <v>32.24</v>
      </c>
      <c r="G81" s="36"/>
      <c r="H81" s="35">
        <v>33.53</v>
      </c>
    </row>
    <row r="82" spans="1:8" ht="36" customHeight="1">
      <c r="A82" s="31">
        <v>74</v>
      </c>
      <c r="B82" s="12">
        <v>310</v>
      </c>
      <c r="C82" s="14" t="s">
        <v>118</v>
      </c>
      <c r="D82" s="14"/>
      <c r="E82" s="47" t="s">
        <v>170</v>
      </c>
      <c r="F82" s="33">
        <f>SUM(F83)</f>
        <v>388.6</v>
      </c>
      <c r="G82" s="36"/>
      <c r="H82" s="33">
        <f>SUM(H83)</f>
        <v>388.6</v>
      </c>
    </row>
    <row r="83" spans="1:8" ht="29.25" customHeight="1">
      <c r="A83" s="31">
        <v>75</v>
      </c>
      <c r="B83" s="16">
        <v>310</v>
      </c>
      <c r="C83" s="18" t="s">
        <v>118</v>
      </c>
      <c r="D83" s="18" t="s">
        <v>54</v>
      </c>
      <c r="E83" s="19" t="s">
        <v>167</v>
      </c>
      <c r="F83" s="35">
        <v>388.6</v>
      </c>
      <c r="G83" s="36"/>
      <c r="H83" s="35">
        <v>388.6</v>
      </c>
    </row>
    <row r="84" spans="1:8" ht="69.75" customHeight="1">
      <c r="A84" s="31">
        <v>76</v>
      </c>
      <c r="B84" s="60">
        <v>310</v>
      </c>
      <c r="C84" s="62" t="s">
        <v>306</v>
      </c>
      <c r="D84" s="62"/>
      <c r="E84" s="63" t="s">
        <v>307</v>
      </c>
      <c r="F84" s="33">
        <f>SUM(F85)</f>
        <v>9.6999999999999993</v>
      </c>
      <c r="G84" s="34"/>
      <c r="H84" s="33">
        <f>SUM(H85)</f>
        <v>10.1</v>
      </c>
    </row>
    <row r="85" spans="1:8" ht="29.25" customHeight="1">
      <c r="A85" s="31">
        <v>77</v>
      </c>
      <c r="B85" s="66">
        <v>310</v>
      </c>
      <c r="C85" s="68" t="s">
        <v>306</v>
      </c>
      <c r="D85" s="68" t="s">
        <v>54</v>
      </c>
      <c r="E85" s="69" t="s">
        <v>167</v>
      </c>
      <c r="F85" s="35">
        <v>9.6999999999999993</v>
      </c>
      <c r="G85" s="36"/>
      <c r="H85" s="35">
        <v>10.1</v>
      </c>
    </row>
    <row r="86" spans="1:8" s="2" customFormat="1" ht="26.25" customHeight="1">
      <c r="A86" s="31">
        <v>78</v>
      </c>
      <c r="B86" s="12">
        <v>314</v>
      </c>
      <c r="C86" s="14"/>
      <c r="D86" s="14"/>
      <c r="E86" s="15" t="s">
        <v>48</v>
      </c>
      <c r="F86" s="33">
        <f>SUM(F87+F93+F98+F103+F108)</f>
        <v>0</v>
      </c>
      <c r="G86" s="34"/>
      <c r="H86" s="33">
        <f>SUM(H87+H93+H98+H103+H108)</f>
        <v>0</v>
      </c>
    </row>
    <row r="87" spans="1:8" ht="52.5" customHeight="1">
      <c r="A87" s="31">
        <v>79</v>
      </c>
      <c r="B87" s="12">
        <v>314</v>
      </c>
      <c r="C87" s="14" t="s">
        <v>282</v>
      </c>
      <c r="D87" s="14"/>
      <c r="E87" s="15" t="s">
        <v>368</v>
      </c>
      <c r="F87" s="33">
        <f>SUM(F88)</f>
        <v>0</v>
      </c>
      <c r="G87" s="34" t="e">
        <f>#REF!+#REF!</f>
        <v>#REF!</v>
      </c>
      <c r="H87" s="33">
        <f>SUM(H88)</f>
        <v>0</v>
      </c>
    </row>
    <row r="88" spans="1:8" ht="52.5" customHeight="1">
      <c r="A88" s="31">
        <v>80</v>
      </c>
      <c r="B88" s="12">
        <v>314</v>
      </c>
      <c r="C88" s="14" t="s">
        <v>280</v>
      </c>
      <c r="D88" s="14"/>
      <c r="E88" s="48" t="s">
        <v>225</v>
      </c>
      <c r="F88" s="33">
        <f>SUM(F89+F91)</f>
        <v>0</v>
      </c>
      <c r="G88" s="34"/>
      <c r="H88" s="33">
        <f>SUM(H89+H91)</f>
        <v>0</v>
      </c>
    </row>
    <row r="89" spans="1:8" ht="44.25" customHeight="1">
      <c r="A89" s="31">
        <v>81</v>
      </c>
      <c r="B89" s="12">
        <v>314</v>
      </c>
      <c r="C89" s="14" t="s">
        <v>281</v>
      </c>
      <c r="D89" s="14"/>
      <c r="E89" s="30" t="s">
        <v>279</v>
      </c>
      <c r="F89" s="33">
        <f>SUM(F90)</f>
        <v>0</v>
      </c>
      <c r="G89" s="34"/>
      <c r="H89" s="33">
        <f>SUM(H90)</f>
        <v>0</v>
      </c>
    </row>
    <row r="90" spans="1:8" ht="27.75" customHeight="1">
      <c r="A90" s="31">
        <v>82</v>
      </c>
      <c r="B90" s="16">
        <v>314</v>
      </c>
      <c r="C90" s="18" t="s">
        <v>281</v>
      </c>
      <c r="D90" s="18" t="s">
        <v>54</v>
      </c>
      <c r="E90" s="19" t="s">
        <v>167</v>
      </c>
      <c r="F90" s="35">
        <f>19.6-19.6</f>
        <v>0</v>
      </c>
      <c r="G90" s="34"/>
      <c r="H90" s="35">
        <f>19.6-19.6</f>
        <v>0</v>
      </c>
    </row>
    <row r="91" spans="1:8" ht="57" customHeight="1">
      <c r="A91" s="31">
        <v>83</v>
      </c>
      <c r="B91" s="12">
        <v>314</v>
      </c>
      <c r="C91" s="14" t="s">
        <v>309</v>
      </c>
      <c r="D91" s="14"/>
      <c r="E91" s="15" t="s">
        <v>308</v>
      </c>
      <c r="F91" s="33">
        <f>SUM(F92)</f>
        <v>0</v>
      </c>
      <c r="G91" s="34"/>
      <c r="H91" s="33">
        <f>SUM(H92)</f>
        <v>0</v>
      </c>
    </row>
    <row r="92" spans="1:8" ht="27.75" customHeight="1">
      <c r="A92" s="31">
        <v>84</v>
      </c>
      <c r="B92" s="16">
        <v>314</v>
      </c>
      <c r="C92" s="18" t="s">
        <v>309</v>
      </c>
      <c r="D92" s="18" t="s">
        <v>54</v>
      </c>
      <c r="E92" s="19" t="s">
        <v>167</v>
      </c>
      <c r="F92" s="35">
        <f>2-2</f>
        <v>0</v>
      </c>
      <c r="G92" s="34"/>
      <c r="H92" s="35">
        <f>2.9-2.9</f>
        <v>0</v>
      </c>
    </row>
    <row r="93" spans="1:8" ht="42" customHeight="1">
      <c r="A93" s="31">
        <v>85</v>
      </c>
      <c r="B93" s="12">
        <v>314</v>
      </c>
      <c r="C93" s="14" t="s">
        <v>174</v>
      </c>
      <c r="D93" s="14"/>
      <c r="E93" s="15" t="s">
        <v>369</v>
      </c>
      <c r="F93" s="33">
        <f>SUM(F94+F96)</f>
        <v>0</v>
      </c>
      <c r="G93" s="34"/>
      <c r="H93" s="33">
        <f>SUM(H94+H96)</f>
        <v>0</v>
      </c>
    </row>
    <row r="94" spans="1:8" ht="51" customHeight="1">
      <c r="A94" s="31">
        <v>86</v>
      </c>
      <c r="B94" s="12">
        <v>314</v>
      </c>
      <c r="C94" s="14" t="s">
        <v>175</v>
      </c>
      <c r="D94" s="14"/>
      <c r="E94" s="45" t="s">
        <v>193</v>
      </c>
      <c r="F94" s="33">
        <f>SUM(F95)</f>
        <v>0</v>
      </c>
      <c r="G94" s="34"/>
      <c r="H94" s="33">
        <f>SUM(H95)</f>
        <v>0</v>
      </c>
    </row>
    <row r="95" spans="1:8" ht="32.25" customHeight="1">
      <c r="A95" s="31">
        <v>87</v>
      </c>
      <c r="B95" s="12">
        <v>314</v>
      </c>
      <c r="C95" s="18" t="s">
        <v>175</v>
      </c>
      <c r="D95" s="18" t="s">
        <v>54</v>
      </c>
      <c r="E95" s="19" t="s">
        <v>167</v>
      </c>
      <c r="F95" s="35">
        <f>10.8-10.8</f>
        <v>0</v>
      </c>
      <c r="G95" s="36"/>
      <c r="H95" s="35">
        <f>10.8-10.8</f>
        <v>0</v>
      </c>
    </row>
    <row r="96" spans="1:8" ht="27.75" customHeight="1">
      <c r="A96" s="31">
        <v>88</v>
      </c>
      <c r="B96" s="12">
        <v>314</v>
      </c>
      <c r="C96" s="14" t="s">
        <v>176</v>
      </c>
      <c r="D96" s="14"/>
      <c r="E96" s="45" t="s">
        <v>177</v>
      </c>
      <c r="F96" s="33">
        <f>SUM(F97)</f>
        <v>0</v>
      </c>
      <c r="G96" s="34"/>
      <c r="H96" s="33">
        <f>SUM(H97)</f>
        <v>0</v>
      </c>
    </row>
    <row r="97" spans="1:8" ht="27.75" customHeight="1">
      <c r="A97" s="31">
        <v>89</v>
      </c>
      <c r="B97" s="16">
        <v>314</v>
      </c>
      <c r="C97" s="18" t="s">
        <v>176</v>
      </c>
      <c r="D97" s="18" t="s">
        <v>54</v>
      </c>
      <c r="E97" s="19" t="s">
        <v>167</v>
      </c>
      <c r="F97" s="35">
        <f>10.8-10.8</f>
        <v>0</v>
      </c>
      <c r="G97" s="34"/>
      <c r="H97" s="35">
        <f>11.7-11.7</f>
        <v>0</v>
      </c>
    </row>
    <row r="98" spans="1:8" ht="57.75" customHeight="1">
      <c r="A98" s="31">
        <v>90</v>
      </c>
      <c r="B98" s="12">
        <v>314</v>
      </c>
      <c r="C98" s="14" t="s">
        <v>178</v>
      </c>
      <c r="D98" s="14"/>
      <c r="E98" s="49" t="s">
        <v>370</v>
      </c>
      <c r="F98" s="33">
        <f>SUM(F99+F101)</f>
        <v>0</v>
      </c>
      <c r="G98" s="34"/>
      <c r="H98" s="33">
        <f>SUM(H99+H101)</f>
        <v>0</v>
      </c>
    </row>
    <row r="99" spans="1:8" ht="27.75" customHeight="1">
      <c r="A99" s="31">
        <v>91</v>
      </c>
      <c r="B99" s="12">
        <v>314</v>
      </c>
      <c r="C99" s="14" t="s">
        <v>179</v>
      </c>
      <c r="D99" s="14"/>
      <c r="E99" s="48" t="s">
        <v>180</v>
      </c>
      <c r="F99" s="33">
        <f>SUM(F100)</f>
        <v>0</v>
      </c>
      <c r="G99" s="34"/>
      <c r="H99" s="33">
        <f>SUM(H100)</f>
        <v>0</v>
      </c>
    </row>
    <row r="100" spans="1:8" ht="27.75" customHeight="1">
      <c r="A100" s="31">
        <v>92</v>
      </c>
      <c r="B100" s="16">
        <v>314</v>
      </c>
      <c r="C100" s="18" t="s">
        <v>179</v>
      </c>
      <c r="D100" s="18" t="s">
        <v>54</v>
      </c>
      <c r="E100" s="19" t="s">
        <v>167</v>
      </c>
      <c r="F100" s="35">
        <f>2.3-2.3</f>
        <v>0</v>
      </c>
      <c r="G100" s="34"/>
      <c r="H100" s="35">
        <f>2.3-2.3</f>
        <v>0</v>
      </c>
    </row>
    <row r="101" spans="1:8" ht="57" customHeight="1">
      <c r="A101" s="31">
        <v>93</v>
      </c>
      <c r="B101" s="12">
        <v>314</v>
      </c>
      <c r="C101" s="14" t="s">
        <v>181</v>
      </c>
      <c r="D101" s="14"/>
      <c r="E101" s="48" t="s">
        <v>182</v>
      </c>
      <c r="F101" s="33">
        <f>SUM(F102)</f>
        <v>0</v>
      </c>
      <c r="G101" s="34"/>
      <c r="H101" s="33">
        <f>SUM(H102)</f>
        <v>0</v>
      </c>
    </row>
    <row r="102" spans="1:8" ht="27.75" customHeight="1">
      <c r="A102" s="31">
        <v>94</v>
      </c>
      <c r="B102" s="16">
        <v>314</v>
      </c>
      <c r="C102" s="18" t="s">
        <v>181</v>
      </c>
      <c r="D102" s="18" t="s">
        <v>54</v>
      </c>
      <c r="E102" s="19" t="s">
        <v>167</v>
      </c>
      <c r="F102" s="35">
        <f>6.3-6.3</f>
        <v>0</v>
      </c>
      <c r="G102" s="34"/>
      <c r="H102" s="35">
        <f>6.7-6.7</f>
        <v>0</v>
      </c>
    </row>
    <row r="103" spans="1:8" ht="40.5" customHeight="1">
      <c r="A103" s="31">
        <v>95</v>
      </c>
      <c r="B103" s="12">
        <v>314</v>
      </c>
      <c r="C103" s="14" t="s">
        <v>198</v>
      </c>
      <c r="D103" s="14"/>
      <c r="E103" s="15" t="s">
        <v>371</v>
      </c>
      <c r="F103" s="33">
        <f>SUM(F104+F106)</f>
        <v>0</v>
      </c>
      <c r="G103" s="34"/>
      <c r="H103" s="33">
        <f>SUM(H104+H106)</f>
        <v>0</v>
      </c>
    </row>
    <row r="104" spans="1:8" ht="51" customHeight="1">
      <c r="A104" s="31">
        <v>96</v>
      </c>
      <c r="B104" s="12">
        <v>314</v>
      </c>
      <c r="C104" s="14" t="s">
        <v>194</v>
      </c>
      <c r="D104" s="14"/>
      <c r="E104" s="15" t="s">
        <v>195</v>
      </c>
      <c r="F104" s="33">
        <f>SUM(F105)</f>
        <v>0</v>
      </c>
      <c r="G104" s="34"/>
      <c r="H104" s="33">
        <f>SUM(H105)</f>
        <v>0</v>
      </c>
    </row>
    <row r="105" spans="1:8" ht="27.75" customHeight="1">
      <c r="A105" s="31">
        <v>97</v>
      </c>
      <c r="B105" s="16">
        <v>314</v>
      </c>
      <c r="C105" s="18" t="s">
        <v>194</v>
      </c>
      <c r="D105" s="18" t="s">
        <v>54</v>
      </c>
      <c r="E105" s="19" t="s">
        <v>167</v>
      </c>
      <c r="F105" s="35">
        <f>23.6-23.6</f>
        <v>0</v>
      </c>
      <c r="G105" s="34"/>
      <c r="H105" s="35">
        <f>24.6-24.6</f>
        <v>0</v>
      </c>
    </row>
    <row r="106" spans="1:8" ht="33.75" customHeight="1">
      <c r="A106" s="31">
        <v>98</v>
      </c>
      <c r="B106" s="12">
        <v>314</v>
      </c>
      <c r="C106" s="14" t="s">
        <v>196</v>
      </c>
      <c r="D106" s="14"/>
      <c r="E106" s="15" t="s">
        <v>197</v>
      </c>
      <c r="F106" s="33">
        <f>SUM(F107)</f>
        <v>0</v>
      </c>
      <c r="G106" s="34"/>
      <c r="H106" s="33">
        <f>SUM(H107)</f>
        <v>0</v>
      </c>
    </row>
    <row r="107" spans="1:8" ht="27.75" customHeight="1">
      <c r="A107" s="31">
        <v>99</v>
      </c>
      <c r="B107" s="16">
        <v>314</v>
      </c>
      <c r="C107" s="18" t="s">
        <v>196</v>
      </c>
      <c r="D107" s="18" t="s">
        <v>54</v>
      </c>
      <c r="E107" s="19" t="s">
        <v>167</v>
      </c>
      <c r="F107" s="35">
        <f>33.22-33.22</f>
        <v>0</v>
      </c>
      <c r="G107" s="34"/>
      <c r="H107" s="35">
        <f>34.56-34.56</f>
        <v>0</v>
      </c>
    </row>
    <row r="108" spans="1:8" ht="46.5" customHeight="1">
      <c r="A108" s="31">
        <v>100</v>
      </c>
      <c r="B108" s="12">
        <v>314</v>
      </c>
      <c r="C108" s="14" t="s">
        <v>226</v>
      </c>
      <c r="D108" s="14"/>
      <c r="E108" s="48" t="s">
        <v>227</v>
      </c>
      <c r="F108" s="33">
        <f>SUM(F109+F111+F113)</f>
        <v>0</v>
      </c>
      <c r="G108" s="34"/>
      <c r="H108" s="33">
        <f>SUM(H109+H111+H113)</f>
        <v>0</v>
      </c>
    </row>
    <row r="109" spans="1:8" ht="31.5" customHeight="1">
      <c r="A109" s="31">
        <v>101</v>
      </c>
      <c r="B109" s="12">
        <v>314</v>
      </c>
      <c r="C109" s="14" t="s">
        <v>228</v>
      </c>
      <c r="D109" s="14"/>
      <c r="E109" s="49" t="s">
        <v>232</v>
      </c>
      <c r="F109" s="33">
        <f>SUM(F110)</f>
        <v>0</v>
      </c>
      <c r="G109" s="34"/>
      <c r="H109" s="33">
        <f>SUM(H110)</f>
        <v>0</v>
      </c>
    </row>
    <row r="110" spans="1:8" ht="27.75" customHeight="1">
      <c r="A110" s="31">
        <v>102</v>
      </c>
      <c r="B110" s="16">
        <v>314</v>
      </c>
      <c r="C110" s="18" t="s">
        <v>228</v>
      </c>
      <c r="D110" s="18" t="s">
        <v>54</v>
      </c>
      <c r="E110" s="19" t="s">
        <v>167</v>
      </c>
      <c r="F110" s="35">
        <f>20-20</f>
        <v>0</v>
      </c>
      <c r="G110" s="34"/>
      <c r="H110" s="35">
        <f>20-20</f>
        <v>0</v>
      </c>
    </row>
    <row r="111" spans="1:8" ht="84.75" customHeight="1">
      <c r="A111" s="31">
        <v>103</v>
      </c>
      <c r="B111" s="12">
        <v>314</v>
      </c>
      <c r="C111" s="14" t="s">
        <v>229</v>
      </c>
      <c r="D111" s="14"/>
      <c r="E111" s="50" t="s">
        <v>230</v>
      </c>
      <c r="F111" s="33">
        <f>SUM(F112)</f>
        <v>0</v>
      </c>
      <c r="G111" s="34"/>
      <c r="H111" s="33">
        <f>SUM(H112)</f>
        <v>0</v>
      </c>
    </row>
    <row r="112" spans="1:8" ht="27.75" customHeight="1">
      <c r="A112" s="31">
        <v>104</v>
      </c>
      <c r="B112" s="16">
        <v>314</v>
      </c>
      <c r="C112" s="18" t="s">
        <v>229</v>
      </c>
      <c r="D112" s="18" t="s">
        <v>54</v>
      </c>
      <c r="E112" s="19" t="s">
        <v>167</v>
      </c>
      <c r="F112" s="35">
        <f>148-148</f>
        <v>0</v>
      </c>
      <c r="G112" s="34"/>
      <c r="H112" s="35">
        <f>155.1-155.1</f>
        <v>0</v>
      </c>
    </row>
    <row r="113" spans="1:8" ht="53.25" customHeight="1">
      <c r="A113" s="31">
        <v>105</v>
      </c>
      <c r="B113" s="12">
        <v>314</v>
      </c>
      <c r="C113" s="14" t="s">
        <v>231</v>
      </c>
      <c r="D113" s="14"/>
      <c r="E113" s="50" t="s">
        <v>233</v>
      </c>
      <c r="F113" s="33">
        <f>SUM(F114)</f>
        <v>0</v>
      </c>
      <c r="G113" s="34"/>
      <c r="H113" s="33">
        <f>SUM(H114)</f>
        <v>0</v>
      </c>
    </row>
    <row r="114" spans="1:8" ht="27.75" customHeight="1">
      <c r="A114" s="31">
        <v>106</v>
      </c>
      <c r="B114" s="16">
        <v>314</v>
      </c>
      <c r="C114" s="18" t="s">
        <v>231</v>
      </c>
      <c r="D114" s="18" t="s">
        <v>54</v>
      </c>
      <c r="E114" s="19" t="s">
        <v>167</v>
      </c>
      <c r="F114" s="35">
        <f>5-5</f>
        <v>0</v>
      </c>
      <c r="G114" s="34"/>
      <c r="H114" s="35">
        <f>5-5</f>
        <v>0</v>
      </c>
    </row>
    <row r="115" spans="1:8" ht="21.75" customHeight="1">
      <c r="A115" s="31">
        <v>107</v>
      </c>
      <c r="B115" s="12">
        <v>400</v>
      </c>
      <c r="C115" s="14"/>
      <c r="D115" s="14"/>
      <c r="E115" s="32" t="s">
        <v>9</v>
      </c>
      <c r="F115" s="33">
        <f>SUM(F116+F125+F135+F141)</f>
        <v>19937.526000000002</v>
      </c>
      <c r="G115" s="34"/>
      <c r="H115" s="33">
        <f>SUM(H116+H125+H135+H141)</f>
        <v>19465.825999999997</v>
      </c>
    </row>
    <row r="116" spans="1:8" ht="21.75" customHeight="1">
      <c r="A116" s="31">
        <v>108</v>
      </c>
      <c r="B116" s="12">
        <v>405</v>
      </c>
      <c r="C116" s="14"/>
      <c r="D116" s="14"/>
      <c r="E116" s="15" t="s">
        <v>152</v>
      </c>
      <c r="F116" s="33">
        <f>SUM(F117+F122)</f>
        <v>155.39999999999998</v>
      </c>
      <c r="G116" s="34"/>
      <c r="H116" s="33">
        <f>SUM(H117+H122)</f>
        <v>151.80000000000001</v>
      </c>
    </row>
    <row r="117" spans="1:8" ht="47.25" customHeight="1">
      <c r="A117" s="31">
        <v>109</v>
      </c>
      <c r="B117" s="12">
        <v>405</v>
      </c>
      <c r="C117" s="13" t="s">
        <v>126</v>
      </c>
      <c r="D117" s="13"/>
      <c r="E117" s="15" t="s">
        <v>314</v>
      </c>
      <c r="F117" s="33">
        <f>SUM(F118+F120)</f>
        <v>25.7</v>
      </c>
      <c r="G117" s="34"/>
      <c r="H117" s="33">
        <f>SUM(H118+H120)</f>
        <v>26.700000000000003</v>
      </c>
    </row>
    <row r="118" spans="1:8" ht="40.5" customHeight="1">
      <c r="A118" s="31">
        <v>110</v>
      </c>
      <c r="B118" s="12">
        <v>405</v>
      </c>
      <c r="C118" s="61" t="s">
        <v>128</v>
      </c>
      <c r="D118" s="61"/>
      <c r="E118" s="78" t="s">
        <v>355</v>
      </c>
      <c r="F118" s="33">
        <f>SUM(F119)</f>
        <v>10</v>
      </c>
      <c r="G118" s="34"/>
      <c r="H118" s="33">
        <f>SUM(H119)</f>
        <v>10.4</v>
      </c>
    </row>
    <row r="119" spans="1:8" ht="28.5" customHeight="1">
      <c r="A119" s="31">
        <v>111</v>
      </c>
      <c r="B119" s="16">
        <v>405</v>
      </c>
      <c r="C119" s="67" t="s">
        <v>128</v>
      </c>
      <c r="D119" s="67" t="s">
        <v>54</v>
      </c>
      <c r="E119" s="69" t="s">
        <v>167</v>
      </c>
      <c r="F119" s="35">
        <v>10</v>
      </c>
      <c r="G119" s="36"/>
      <c r="H119" s="35">
        <v>10.4</v>
      </c>
    </row>
    <row r="120" spans="1:8" ht="44.25" customHeight="1">
      <c r="A120" s="31">
        <v>112</v>
      </c>
      <c r="B120" s="12">
        <v>405</v>
      </c>
      <c r="C120" s="61" t="s">
        <v>129</v>
      </c>
      <c r="D120" s="67"/>
      <c r="E120" s="78" t="s">
        <v>356</v>
      </c>
      <c r="F120" s="33">
        <f>SUM(F121)</f>
        <v>15.7</v>
      </c>
      <c r="G120" s="34"/>
      <c r="H120" s="33">
        <f>SUM(H121)</f>
        <v>16.3</v>
      </c>
    </row>
    <row r="121" spans="1:8" ht="33" customHeight="1">
      <c r="A121" s="31">
        <v>113</v>
      </c>
      <c r="B121" s="16">
        <v>405</v>
      </c>
      <c r="C121" s="67" t="s">
        <v>129</v>
      </c>
      <c r="D121" s="67" t="s">
        <v>54</v>
      </c>
      <c r="E121" s="69" t="s">
        <v>167</v>
      </c>
      <c r="F121" s="35">
        <v>15.7</v>
      </c>
      <c r="G121" s="36"/>
      <c r="H121" s="35">
        <v>16.3</v>
      </c>
    </row>
    <row r="122" spans="1:8" ht="45" customHeight="1">
      <c r="A122" s="31">
        <v>114</v>
      </c>
      <c r="B122" s="12">
        <v>405</v>
      </c>
      <c r="C122" s="14" t="s">
        <v>284</v>
      </c>
      <c r="D122" s="14"/>
      <c r="E122" s="15" t="s">
        <v>310</v>
      </c>
      <c r="F122" s="33">
        <f>SUM(F123)</f>
        <v>129.69999999999999</v>
      </c>
      <c r="G122" s="34"/>
      <c r="H122" s="33">
        <f>SUM(H123)</f>
        <v>125.1</v>
      </c>
    </row>
    <row r="123" spans="1:8" ht="45" customHeight="1">
      <c r="A123" s="31">
        <v>115</v>
      </c>
      <c r="B123" s="12">
        <v>405</v>
      </c>
      <c r="C123" s="14" t="s">
        <v>153</v>
      </c>
      <c r="D123" s="14"/>
      <c r="E123" s="48" t="s">
        <v>283</v>
      </c>
      <c r="F123" s="33">
        <f>SUM(F124)</f>
        <v>129.69999999999999</v>
      </c>
      <c r="G123" s="34"/>
      <c r="H123" s="33">
        <f>SUM(H124)</f>
        <v>125.1</v>
      </c>
    </row>
    <row r="124" spans="1:8" ht="29.25" customHeight="1">
      <c r="A124" s="31">
        <v>116</v>
      </c>
      <c r="B124" s="16">
        <v>405</v>
      </c>
      <c r="C124" s="18" t="s">
        <v>153</v>
      </c>
      <c r="D124" s="18" t="s">
        <v>54</v>
      </c>
      <c r="E124" s="19" t="s">
        <v>167</v>
      </c>
      <c r="F124" s="35">
        <v>129.69999999999999</v>
      </c>
      <c r="G124" s="34"/>
      <c r="H124" s="35">
        <v>125.1</v>
      </c>
    </row>
    <row r="125" spans="1:8" ht="18.75" customHeight="1">
      <c r="A125" s="31">
        <v>117</v>
      </c>
      <c r="B125" s="12">
        <v>409</v>
      </c>
      <c r="C125" s="14"/>
      <c r="D125" s="14"/>
      <c r="E125" s="15" t="s">
        <v>44</v>
      </c>
      <c r="F125" s="33">
        <f>SUM(F126)</f>
        <v>17882.126</v>
      </c>
      <c r="G125" s="34"/>
      <c r="H125" s="33">
        <f>SUM(H126)</f>
        <v>17882.126</v>
      </c>
    </row>
    <row r="126" spans="1:8" ht="39.75" customHeight="1">
      <c r="A126" s="31">
        <v>118</v>
      </c>
      <c r="B126" s="12">
        <v>409</v>
      </c>
      <c r="C126" s="14" t="s">
        <v>120</v>
      </c>
      <c r="D126" s="14"/>
      <c r="E126" s="15" t="s">
        <v>372</v>
      </c>
      <c r="F126" s="33">
        <f>SUM(F127+F129+F131+F133)</f>
        <v>17882.126</v>
      </c>
      <c r="G126" s="34"/>
      <c r="H126" s="33">
        <f>SUM(H127+H129+H131+H133)</f>
        <v>17882.126</v>
      </c>
    </row>
    <row r="127" spans="1:8" s="2" customFormat="1" ht="41.25" customHeight="1">
      <c r="A127" s="31">
        <v>119</v>
      </c>
      <c r="B127" s="12">
        <v>409</v>
      </c>
      <c r="C127" s="14" t="s">
        <v>121</v>
      </c>
      <c r="D127" s="14"/>
      <c r="E127" s="15" t="s">
        <v>65</v>
      </c>
      <c r="F127" s="33">
        <f>F128</f>
        <v>8872.0259999999998</v>
      </c>
      <c r="G127" s="34"/>
      <c r="H127" s="33">
        <f>H128</f>
        <v>8872.0259999999998</v>
      </c>
    </row>
    <row r="128" spans="1:8" ht="33" customHeight="1">
      <c r="A128" s="31">
        <v>120</v>
      </c>
      <c r="B128" s="16">
        <v>409</v>
      </c>
      <c r="C128" s="18" t="s">
        <v>121</v>
      </c>
      <c r="D128" s="18" t="s">
        <v>54</v>
      </c>
      <c r="E128" s="19" t="s">
        <v>167</v>
      </c>
      <c r="F128" s="35">
        <v>8872.0259999999998</v>
      </c>
      <c r="G128" s="34"/>
      <c r="H128" s="35">
        <v>8872.0259999999998</v>
      </c>
    </row>
    <row r="129" spans="1:8" ht="33" customHeight="1">
      <c r="A129" s="31">
        <v>121</v>
      </c>
      <c r="B129" s="12">
        <v>409</v>
      </c>
      <c r="C129" s="14" t="s">
        <v>234</v>
      </c>
      <c r="D129" s="14"/>
      <c r="E129" s="15" t="s">
        <v>235</v>
      </c>
      <c r="F129" s="33">
        <f>SUM(F130)</f>
        <v>150</v>
      </c>
      <c r="G129" s="34"/>
      <c r="H129" s="33">
        <f>SUM(H130)</f>
        <v>150</v>
      </c>
    </row>
    <row r="130" spans="1:8" ht="33" customHeight="1">
      <c r="A130" s="31">
        <v>122</v>
      </c>
      <c r="B130" s="16">
        <v>409</v>
      </c>
      <c r="C130" s="18" t="s">
        <v>234</v>
      </c>
      <c r="D130" s="18" t="s">
        <v>54</v>
      </c>
      <c r="E130" s="19" t="s">
        <v>167</v>
      </c>
      <c r="F130" s="35">
        <v>150</v>
      </c>
      <c r="G130" s="34"/>
      <c r="H130" s="35">
        <v>150</v>
      </c>
    </row>
    <row r="131" spans="1:8" ht="43.5" customHeight="1">
      <c r="A131" s="31">
        <v>123</v>
      </c>
      <c r="B131" s="12">
        <v>409</v>
      </c>
      <c r="C131" s="13" t="s">
        <v>122</v>
      </c>
      <c r="D131" s="18"/>
      <c r="E131" s="43" t="s">
        <v>123</v>
      </c>
      <c r="F131" s="33">
        <f>F132</f>
        <v>600</v>
      </c>
      <c r="G131" s="34"/>
      <c r="H131" s="33">
        <f>H132</f>
        <v>600</v>
      </c>
    </row>
    <row r="132" spans="1:8" ht="30" customHeight="1">
      <c r="A132" s="31">
        <v>124</v>
      </c>
      <c r="B132" s="16">
        <v>409</v>
      </c>
      <c r="C132" s="18" t="s">
        <v>122</v>
      </c>
      <c r="D132" s="18" t="s">
        <v>54</v>
      </c>
      <c r="E132" s="19" t="s">
        <v>167</v>
      </c>
      <c r="F132" s="35">
        <v>600</v>
      </c>
      <c r="G132" s="34"/>
      <c r="H132" s="35">
        <v>600</v>
      </c>
    </row>
    <row r="133" spans="1:8" ht="69.75" customHeight="1">
      <c r="A133" s="31">
        <v>125</v>
      </c>
      <c r="B133" s="12">
        <v>409</v>
      </c>
      <c r="C133" s="14" t="s">
        <v>236</v>
      </c>
      <c r="D133" s="14"/>
      <c r="E133" s="50" t="s">
        <v>237</v>
      </c>
      <c r="F133" s="33">
        <f>SUM(F134)</f>
        <v>8260.1</v>
      </c>
      <c r="G133" s="34"/>
      <c r="H133" s="33">
        <f>SUM(H134)</f>
        <v>8260.1</v>
      </c>
    </row>
    <row r="134" spans="1:8" ht="30" customHeight="1">
      <c r="A134" s="31">
        <v>126</v>
      </c>
      <c r="B134" s="16">
        <v>409</v>
      </c>
      <c r="C134" s="18" t="s">
        <v>236</v>
      </c>
      <c r="D134" s="18" t="s">
        <v>54</v>
      </c>
      <c r="E134" s="19" t="s">
        <v>167</v>
      </c>
      <c r="F134" s="35">
        <v>8260.1</v>
      </c>
      <c r="G134" s="34"/>
      <c r="H134" s="35">
        <v>8260.1</v>
      </c>
    </row>
    <row r="135" spans="1:8">
      <c r="A135" s="31">
        <v>127</v>
      </c>
      <c r="B135" s="12">
        <v>410</v>
      </c>
      <c r="C135" s="14"/>
      <c r="D135" s="14"/>
      <c r="E135" s="15" t="s">
        <v>31</v>
      </c>
      <c r="F135" s="33">
        <f>SUM(F136)</f>
        <v>37.700000000000003</v>
      </c>
      <c r="G135" s="34"/>
      <c r="H135" s="33">
        <f>SUM(H136)</f>
        <v>39.1</v>
      </c>
    </row>
    <row r="136" spans="1:8" ht="41.25" customHeight="1">
      <c r="A136" s="31">
        <v>128</v>
      </c>
      <c r="B136" s="37">
        <v>410</v>
      </c>
      <c r="C136" s="13" t="s">
        <v>124</v>
      </c>
      <c r="D136" s="13"/>
      <c r="E136" s="15" t="s">
        <v>311</v>
      </c>
      <c r="F136" s="33">
        <f>SUM(F137+F139)</f>
        <v>37.700000000000003</v>
      </c>
      <c r="G136" s="34"/>
      <c r="H136" s="33">
        <f>SUM(H137+H139)</f>
        <v>39.1</v>
      </c>
    </row>
    <row r="137" spans="1:8" s="2" customFormat="1" ht="54" customHeight="1">
      <c r="A137" s="31">
        <v>129</v>
      </c>
      <c r="B137" s="37">
        <v>410</v>
      </c>
      <c r="C137" s="13" t="s">
        <v>125</v>
      </c>
      <c r="D137" s="13"/>
      <c r="E137" s="48" t="s">
        <v>312</v>
      </c>
      <c r="F137" s="33">
        <f>SUM(F138)</f>
        <v>10.4</v>
      </c>
      <c r="G137" s="34"/>
      <c r="H137" s="33">
        <f>SUM(H138)</f>
        <v>10.8</v>
      </c>
    </row>
    <row r="138" spans="1:8" ht="33.75" customHeight="1">
      <c r="A138" s="31">
        <v>130</v>
      </c>
      <c r="B138" s="39">
        <v>410</v>
      </c>
      <c r="C138" s="17" t="s">
        <v>125</v>
      </c>
      <c r="D138" s="18" t="s">
        <v>54</v>
      </c>
      <c r="E138" s="19" t="s">
        <v>167</v>
      </c>
      <c r="F138" s="35">
        <v>10.4</v>
      </c>
      <c r="G138" s="34"/>
      <c r="H138" s="35">
        <v>10.8</v>
      </c>
    </row>
    <row r="139" spans="1:8" ht="43.5" customHeight="1">
      <c r="A139" s="31">
        <v>131</v>
      </c>
      <c r="B139" s="37">
        <v>410</v>
      </c>
      <c r="C139" s="13" t="s">
        <v>199</v>
      </c>
      <c r="D139" s="14"/>
      <c r="E139" s="48" t="s">
        <v>313</v>
      </c>
      <c r="F139" s="33">
        <f>SUM(F140)</f>
        <v>27.3</v>
      </c>
      <c r="G139" s="34"/>
      <c r="H139" s="33">
        <f>SUM(H140)</f>
        <v>28.3</v>
      </c>
    </row>
    <row r="140" spans="1:8" ht="33.75" customHeight="1">
      <c r="A140" s="31">
        <v>132</v>
      </c>
      <c r="B140" s="39">
        <v>410</v>
      </c>
      <c r="C140" s="17" t="s">
        <v>199</v>
      </c>
      <c r="D140" s="18" t="s">
        <v>54</v>
      </c>
      <c r="E140" s="19" t="s">
        <v>167</v>
      </c>
      <c r="F140" s="35">
        <v>27.3</v>
      </c>
      <c r="G140" s="34"/>
      <c r="H140" s="35">
        <v>28.3</v>
      </c>
    </row>
    <row r="141" spans="1:8" ht="25.5" customHeight="1">
      <c r="A141" s="31">
        <v>133</v>
      </c>
      <c r="B141" s="12">
        <v>412</v>
      </c>
      <c r="C141" s="14"/>
      <c r="D141" s="14"/>
      <c r="E141" s="15" t="s">
        <v>91</v>
      </c>
      <c r="F141" s="33">
        <f>SUM(F142+F153+F160+F166+F169+F172)</f>
        <v>1862.3000000000002</v>
      </c>
      <c r="G141" s="34"/>
      <c r="H141" s="33">
        <f>SUM(H142+H153+H160+H166+H169+H172)</f>
        <v>1392.8</v>
      </c>
    </row>
    <row r="142" spans="1:8" ht="50.25" customHeight="1">
      <c r="A142" s="31">
        <v>134</v>
      </c>
      <c r="B142" s="12">
        <v>412</v>
      </c>
      <c r="C142" s="14" t="s">
        <v>105</v>
      </c>
      <c r="D142" s="14"/>
      <c r="E142" s="43" t="s">
        <v>300</v>
      </c>
      <c r="F142" s="33">
        <f>SUM(F143+F145+F147+F149+F151)</f>
        <v>803</v>
      </c>
      <c r="G142" s="36"/>
      <c r="H142" s="33">
        <f>SUM(H143+H145+H147+H149+H151)</f>
        <v>549.90000000000009</v>
      </c>
    </row>
    <row r="143" spans="1:8" ht="33.75" customHeight="1">
      <c r="A143" s="31">
        <v>135</v>
      </c>
      <c r="B143" s="12">
        <v>412</v>
      </c>
      <c r="C143" s="14" t="s">
        <v>106</v>
      </c>
      <c r="D143" s="14"/>
      <c r="E143" s="43" t="s">
        <v>56</v>
      </c>
      <c r="F143" s="33">
        <f>F144</f>
        <v>80</v>
      </c>
      <c r="G143" s="36"/>
      <c r="H143" s="33">
        <f>H144</f>
        <v>80</v>
      </c>
    </row>
    <row r="144" spans="1:8" ht="25.5" customHeight="1">
      <c r="A144" s="31">
        <v>136</v>
      </c>
      <c r="B144" s="16">
        <v>412</v>
      </c>
      <c r="C144" s="18" t="s">
        <v>106</v>
      </c>
      <c r="D144" s="18" t="s">
        <v>54</v>
      </c>
      <c r="E144" s="19" t="s">
        <v>167</v>
      </c>
      <c r="F144" s="35">
        <v>80</v>
      </c>
      <c r="G144" s="36"/>
      <c r="H144" s="35">
        <v>80</v>
      </c>
    </row>
    <row r="145" spans="1:8" ht="47.25" customHeight="1">
      <c r="A145" s="31">
        <v>137</v>
      </c>
      <c r="B145" s="12">
        <v>412</v>
      </c>
      <c r="C145" s="14" t="s">
        <v>107</v>
      </c>
      <c r="D145" s="14"/>
      <c r="E145" s="43" t="s">
        <v>238</v>
      </c>
      <c r="F145" s="33">
        <f>F146</f>
        <v>108</v>
      </c>
      <c r="G145" s="36"/>
      <c r="H145" s="33">
        <f>H146</f>
        <v>112.3</v>
      </c>
    </row>
    <row r="146" spans="1:8" ht="31.5" customHeight="1">
      <c r="A146" s="31">
        <v>138</v>
      </c>
      <c r="B146" s="16">
        <v>412</v>
      </c>
      <c r="C146" s="18" t="s">
        <v>107</v>
      </c>
      <c r="D146" s="18" t="s">
        <v>54</v>
      </c>
      <c r="E146" s="19" t="s">
        <v>167</v>
      </c>
      <c r="F146" s="35">
        <v>108</v>
      </c>
      <c r="G146" s="36"/>
      <c r="H146" s="35">
        <v>112.3</v>
      </c>
    </row>
    <row r="147" spans="1:8" ht="36" customHeight="1">
      <c r="A147" s="31">
        <v>139</v>
      </c>
      <c r="B147" s="12">
        <v>412</v>
      </c>
      <c r="C147" s="14" t="s">
        <v>108</v>
      </c>
      <c r="D147" s="18"/>
      <c r="E147" s="48" t="s">
        <v>239</v>
      </c>
      <c r="F147" s="33">
        <f>F148</f>
        <v>413.8</v>
      </c>
      <c r="G147" s="36"/>
      <c r="H147" s="33">
        <f>H148</f>
        <v>128.30000000000001</v>
      </c>
    </row>
    <row r="148" spans="1:8" ht="30" customHeight="1">
      <c r="A148" s="31">
        <v>140</v>
      </c>
      <c r="B148" s="16">
        <v>412</v>
      </c>
      <c r="C148" s="18" t="s">
        <v>108</v>
      </c>
      <c r="D148" s="18" t="s">
        <v>54</v>
      </c>
      <c r="E148" s="19" t="s">
        <v>167</v>
      </c>
      <c r="F148" s="35">
        <f>470-56.2</f>
        <v>413.8</v>
      </c>
      <c r="G148" s="36"/>
      <c r="H148" s="35">
        <f>306-177.7</f>
        <v>128.30000000000001</v>
      </c>
    </row>
    <row r="149" spans="1:8" ht="25.5" customHeight="1">
      <c r="A149" s="31">
        <v>141</v>
      </c>
      <c r="B149" s="12">
        <v>412</v>
      </c>
      <c r="C149" s="14" t="s">
        <v>150</v>
      </c>
      <c r="D149" s="14"/>
      <c r="E149" s="45" t="s">
        <v>189</v>
      </c>
      <c r="F149" s="33">
        <f>SUM(F150)</f>
        <v>43.2</v>
      </c>
      <c r="G149" s="34"/>
      <c r="H149" s="33">
        <f>SUM(H150)</f>
        <v>45</v>
      </c>
    </row>
    <row r="150" spans="1:8" ht="25.5" customHeight="1">
      <c r="A150" s="31">
        <v>142</v>
      </c>
      <c r="B150" s="16">
        <v>412</v>
      </c>
      <c r="C150" s="18" t="s">
        <v>150</v>
      </c>
      <c r="D150" s="18" t="s">
        <v>54</v>
      </c>
      <c r="E150" s="19" t="s">
        <v>167</v>
      </c>
      <c r="F150" s="35">
        <v>43.2</v>
      </c>
      <c r="G150" s="36"/>
      <c r="H150" s="35">
        <v>45</v>
      </c>
    </row>
    <row r="151" spans="1:8" ht="57.75" customHeight="1">
      <c r="A151" s="31">
        <v>143</v>
      </c>
      <c r="B151" s="12">
        <v>412</v>
      </c>
      <c r="C151" s="14" t="s">
        <v>188</v>
      </c>
      <c r="D151" s="14"/>
      <c r="E151" s="48" t="s">
        <v>301</v>
      </c>
      <c r="F151" s="33">
        <f>SUM(F152)</f>
        <v>158</v>
      </c>
      <c r="G151" s="34"/>
      <c r="H151" s="33">
        <f>SUM(H152)</f>
        <v>184.3</v>
      </c>
    </row>
    <row r="152" spans="1:8" ht="30.75" customHeight="1">
      <c r="A152" s="31">
        <v>144</v>
      </c>
      <c r="B152" s="16">
        <v>412</v>
      </c>
      <c r="C152" s="18" t="s">
        <v>188</v>
      </c>
      <c r="D152" s="18" t="s">
        <v>54</v>
      </c>
      <c r="E152" s="19" t="s">
        <v>167</v>
      </c>
      <c r="F152" s="35">
        <v>158</v>
      </c>
      <c r="G152" s="36"/>
      <c r="H152" s="35">
        <v>184.3</v>
      </c>
    </row>
    <row r="153" spans="1:8" s="2" customFormat="1" ht="42" customHeight="1">
      <c r="A153" s="31">
        <v>145</v>
      </c>
      <c r="B153" s="12">
        <v>412</v>
      </c>
      <c r="C153" s="13" t="s">
        <v>126</v>
      </c>
      <c r="D153" s="13"/>
      <c r="E153" s="15" t="s">
        <v>314</v>
      </c>
      <c r="F153" s="33">
        <f>SUM(F154+F156+F158)</f>
        <v>60.9</v>
      </c>
      <c r="G153" s="34"/>
      <c r="H153" s="33">
        <f>SUM(H154+H156+H158)</f>
        <v>63.3</v>
      </c>
    </row>
    <row r="154" spans="1:8" s="1" customFormat="1" ht="58.5" customHeight="1">
      <c r="A154" s="31">
        <v>146</v>
      </c>
      <c r="B154" s="12">
        <v>412</v>
      </c>
      <c r="C154" s="14" t="s">
        <v>127</v>
      </c>
      <c r="D154" s="14"/>
      <c r="E154" s="48" t="s">
        <v>240</v>
      </c>
      <c r="F154" s="33">
        <f>F155</f>
        <v>60.9</v>
      </c>
      <c r="G154" s="36">
        <f>G155</f>
        <v>3161</v>
      </c>
      <c r="H154" s="33">
        <f>H155</f>
        <v>63.3</v>
      </c>
    </row>
    <row r="155" spans="1:8" s="2" customFormat="1" ht="44.25" customHeight="1">
      <c r="A155" s="31">
        <v>147</v>
      </c>
      <c r="B155" s="16">
        <v>412</v>
      </c>
      <c r="C155" s="18" t="s">
        <v>127</v>
      </c>
      <c r="D155" s="18" t="s">
        <v>43</v>
      </c>
      <c r="E155" s="19" t="s">
        <v>169</v>
      </c>
      <c r="F155" s="35">
        <v>60.9</v>
      </c>
      <c r="G155" s="34">
        <v>3161</v>
      </c>
      <c r="H155" s="35">
        <v>63.3</v>
      </c>
    </row>
    <row r="156" spans="1:8" ht="39.75" customHeight="1">
      <c r="A156" s="31">
        <v>148</v>
      </c>
      <c r="B156" s="37">
        <v>412</v>
      </c>
      <c r="C156" s="13" t="s">
        <v>128</v>
      </c>
      <c r="D156" s="13"/>
      <c r="E156" s="48" t="s">
        <v>241</v>
      </c>
      <c r="F156" s="33">
        <f>F157</f>
        <v>0</v>
      </c>
      <c r="G156" s="36"/>
      <c r="H156" s="33">
        <f>H157</f>
        <v>0</v>
      </c>
    </row>
    <row r="157" spans="1:8" ht="33.75" customHeight="1">
      <c r="A157" s="31">
        <v>149</v>
      </c>
      <c r="B157" s="39">
        <v>412</v>
      </c>
      <c r="C157" s="17" t="s">
        <v>128</v>
      </c>
      <c r="D157" s="17" t="s">
        <v>54</v>
      </c>
      <c r="E157" s="19" t="s">
        <v>167</v>
      </c>
      <c r="F157" s="35">
        <f>10-10</f>
        <v>0</v>
      </c>
      <c r="G157" s="34" t="e">
        <f>#REF!+#REF!+#REF!</f>
        <v>#REF!</v>
      </c>
      <c r="H157" s="35">
        <f>10.4-10.4</f>
        <v>0</v>
      </c>
    </row>
    <row r="158" spans="1:8" s="1" customFormat="1" ht="48.75" customHeight="1">
      <c r="A158" s="31">
        <v>150</v>
      </c>
      <c r="B158" s="37">
        <v>412</v>
      </c>
      <c r="C158" s="13" t="s">
        <v>129</v>
      </c>
      <c r="D158" s="17"/>
      <c r="E158" s="48" t="s">
        <v>242</v>
      </c>
      <c r="F158" s="33">
        <f>SUM(F159)</f>
        <v>0</v>
      </c>
      <c r="G158" s="36"/>
      <c r="H158" s="33">
        <f>SUM(H159)</f>
        <v>0</v>
      </c>
    </row>
    <row r="159" spans="1:8" s="1" customFormat="1" ht="34.5" customHeight="1">
      <c r="A159" s="31">
        <v>151</v>
      </c>
      <c r="B159" s="39">
        <v>412</v>
      </c>
      <c r="C159" s="17" t="s">
        <v>129</v>
      </c>
      <c r="D159" s="17" t="s">
        <v>54</v>
      </c>
      <c r="E159" s="19" t="s">
        <v>167</v>
      </c>
      <c r="F159" s="35">
        <f>15.7-15.7</f>
        <v>0</v>
      </c>
      <c r="G159" s="36"/>
      <c r="H159" s="35">
        <f>16.3-16.3</f>
        <v>0</v>
      </c>
    </row>
    <row r="160" spans="1:8" s="1" customFormat="1" ht="57" customHeight="1">
      <c r="A160" s="31">
        <v>152</v>
      </c>
      <c r="B160" s="37">
        <v>412</v>
      </c>
      <c r="C160" s="13" t="s">
        <v>201</v>
      </c>
      <c r="D160" s="17"/>
      <c r="E160" s="15" t="s">
        <v>315</v>
      </c>
      <c r="F160" s="33">
        <f>SUM(F161)</f>
        <v>624</v>
      </c>
      <c r="G160" s="34"/>
      <c r="H160" s="33">
        <f>SUM(H161)</f>
        <v>649</v>
      </c>
    </row>
    <row r="161" spans="1:8" s="1" customFormat="1" ht="57.75" customHeight="1">
      <c r="A161" s="31">
        <v>153</v>
      </c>
      <c r="B161" s="37">
        <v>412</v>
      </c>
      <c r="C161" s="13" t="s">
        <v>130</v>
      </c>
      <c r="D161" s="17"/>
      <c r="E161" s="50" t="s">
        <v>200</v>
      </c>
      <c r="F161" s="33">
        <f>SUM(F162+F164)</f>
        <v>624</v>
      </c>
      <c r="G161" s="34"/>
      <c r="H161" s="33">
        <f>SUM(H162+H164)</f>
        <v>649</v>
      </c>
    </row>
    <row r="162" spans="1:8" s="1" customFormat="1" ht="30" customHeight="1">
      <c r="A162" s="31">
        <v>154</v>
      </c>
      <c r="B162" s="37">
        <v>412</v>
      </c>
      <c r="C162" s="13" t="s">
        <v>316</v>
      </c>
      <c r="D162" s="13"/>
      <c r="E162" s="15" t="s">
        <v>317</v>
      </c>
      <c r="F162" s="33">
        <f>F163</f>
        <v>624</v>
      </c>
      <c r="G162" s="34"/>
      <c r="H162" s="33">
        <f>H163</f>
        <v>0</v>
      </c>
    </row>
    <row r="163" spans="1:8" s="2" customFormat="1" ht="33" customHeight="1">
      <c r="A163" s="31">
        <v>155</v>
      </c>
      <c r="B163" s="39">
        <v>412</v>
      </c>
      <c r="C163" s="17" t="s">
        <v>316</v>
      </c>
      <c r="D163" s="17" t="s">
        <v>54</v>
      </c>
      <c r="E163" s="19" t="s">
        <v>167</v>
      </c>
      <c r="F163" s="35">
        <v>624</v>
      </c>
      <c r="G163" s="36"/>
      <c r="H163" s="35">
        <v>0</v>
      </c>
    </row>
    <row r="164" spans="1:8" s="2" customFormat="1" ht="45.75" customHeight="1">
      <c r="A164" s="31">
        <v>156</v>
      </c>
      <c r="B164" s="37">
        <v>412</v>
      </c>
      <c r="C164" s="13" t="s">
        <v>318</v>
      </c>
      <c r="D164" s="13"/>
      <c r="E164" s="15" t="s">
        <v>319</v>
      </c>
      <c r="F164" s="33">
        <f>SUM(F165)</f>
        <v>0</v>
      </c>
      <c r="G164" s="34"/>
      <c r="H164" s="33">
        <f>SUM(H165)</f>
        <v>649</v>
      </c>
    </row>
    <row r="165" spans="1:8" s="2" customFormat="1" ht="33" customHeight="1">
      <c r="A165" s="31">
        <v>157</v>
      </c>
      <c r="B165" s="39">
        <v>412</v>
      </c>
      <c r="C165" s="17" t="s">
        <v>318</v>
      </c>
      <c r="D165" s="17" t="s">
        <v>54</v>
      </c>
      <c r="E165" s="19" t="s">
        <v>167</v>
      </c>
      <c r="F165" s="35">
        <v>0</v>
      </c>
      <c r="G165" s="36"/>
      <c r="H165" s="35">
        <v>649</v>
      </c>
    </row>
    <row r="166" spans="1:8" s="2" customFormat="1" ht="54.75" customHeight="1">
      <c r="A166" s="31">
        <v>158</v>
      </c>
      <c r="B166" s="12">
        <v>412</v>
      </c>
      <c r="C166" s="14" t="s">
        <v>163</v>
      </c>
      <c r="D166" s="14"/>
      <c r="E166" s="15" t="s">
        <v>243</v>
      </c>
      <c r="F166" s="33">
        <f>SUM(F167)</f>
        <v>54</v>
      </c>
      <c r="G166" s="34"/>
      <c r="H166" s="33">
        <f>SUM(H167)</f>
        <v>56</v>
      </c>
    </row>
    <row r="167" spans="1:8" s="2" customFormat="1" ht="34.5" customHeight="1">
      <c r="A167" s="31">
        <v>159</v>
      </c>
      <c r="B167" s="12">
        <v>412</v>
      </c>
      <c r="C167" s="14" t="s">
        <v>132</v>
      </c>
      <c r="D167" s="14"/>
      <c r="E167" s="15" t="s">
        <v>218</v>
      </c>
      <c r="F167" s="33">
        <f>SUM(F168)</f>
        <v>54</v>
      </c>
      <c r="G167" s="34"/>
      <c r="H167" s="33">
        <f>SUM(H168)</f>
        <v>56</v>
      </c>
    </row>
    <row r="168" spans="1:8" s="1" customFormat="1" ht="33" customHeight="1">
      <c r="A168" s="31">
        <v>160</v>
      </c>
      <c r="B168" s="16">
        <v>412</v>
      </c>
      <c r="C168" s="18" t="s">
        <v>132</v>
      </c>
      <c r="D168" s="18" t="s">
        <v>54</v>
      </c>
      <c r="E168" s="19" t="s">
        <v>167</v>
      </c>
      <c r="F168" s="35">
        <v>54</v>
      </c>
      <c r="G168" s="36"/>
      <c r="H168" s="35">
        <v>56</v>
      </c>
    </row>
    <row r="169" spans="1:8" s="1" customFormat="1" ht="54" customHeight="1">
      <c r="A169" s="31">
        <v>161</v>
      </c>
      <c r="B169" s="37">
        <v>412</v>
      </c>
      <c r="C169" s="13" t="s">
        <v>285</v>
      </c>
      <c r="D169" s="13"/>
      <c r="E169" s="15" t="s">
        <v>202</v>
      </c>
      <c r="F169" s="33">
        <f>SUM(F170)</f>
        <v>310</v>
      </c>
      <c r="G169" s="34"/>
      <c r="H169" s="33">
        <f>SUM(H170)</f>
        <v>63.8</v>
      </c>
    </row>
    <row r="170" spans="1:8" s="1" customFormat="1" ht="42" customHeight="1">
      <c r="A170" s="31">
        <v>162</v>
      </c>
      <c r="B170" s="37">
        <v>412</v>
      </c>
      <c r="C170" s="13" t="s">
        <v>203</v>
      </c>
      <c r="D170" s="13"/>
      <c r="E170" s="48" t="s">
        <v>244</v>
      </c>
      <c r="F170" s="33">
        <f>SUM(F171)</f>
        <v>310</v>
      </c>
      <c r="G170" s="34"/>
      <c r="H170" s="33">
        <f>SUM(H171)</f>
        <v>63.8</v>
      </c>
    </row>
    <row r="171" spans="1:8" s="1" customFormat="1" ht="33.75" customHeight="1">
      <c r="A171" s="31">
        <v>163</v>
      </c>
      <c r="B171" s="39">
        <v>412</v>
      </c>
      <c r="C171" s="17" t="s">
        <v>203</v>
      </c>
      <c r="D171" s="17" t="s">
        <v>54</v>
      </c>
      <c r="E171" s="19" t="s">
        <v>167</v>
      </c>
      <c r="F171" s="35">
        <v>310</v>
      </c>
      <c r="G171" s="36"/>
      <c r="H171" s="35">
        <v>63.8</v>
      </c>
    </row>
    <row r="172" spans="1:8" s="1" customFormat="1" ht="39" customHeight="1">
      <c r="A172" s="31">
        <v>164</v>
      </c>
      <c r="B172" s="37">
        <v>412</v>
      </c>
      <c r="C172" s="13" t="s">
        <v>264</v>
      </c>
      <c r="D172" s="13"/>
      <c r="E172" s="30" t="s">
        <v>265</v>
      </c>
      <c r="F172" s="33">
        <f>SUM(F173)</f>
        <v>10.4</v>
      </c>
      <c r="G172" s="34"/>
      <c r="H172" s="33">
        <f>SUM(H173)</f>
        <v>10.8</v>
      </c>
    </row>
    <row r="173" spans="1:8" s="1" customFormat="1" ht="49.5" customHeight="1">
      <c r="A173" s="31">
        <v>165</v>
      </c>
      <c r="B173" s="37">
        <v>412</v>
      </c>
      <c r="C173" s="13" t="s">
        <v>266</v>
      </c>
      <c r="D173" s="13"/>
      <c r="E173" s="30" t="s">
        <v>267</v>
      </c>
      <c r="F173" s="33">
        <f>SUM(F174)</f>
        <v>10.4</v>
      </c>
      <c r="G173" s="34"/>
      <c r="H173" s="33">
        <f>SUM(H174)</f>
        <v>10.8</v>
      </c>
    </row>
    <row r="174" spans="1:8" s="1" customFormat="1" ht="59.25" customHeight="1">
      <c r="A174" s="31">
        <v>166</v>
      </c>
      <c r="B174" s="37">
        <v>412</v>
      </c>
      <c r="C174" s="13" t="s">
        <v>268</v>
      </c>
      <c r="D174" s="13"/>
      <c r="E174" s="48" t="s">
        <v>269</v>
      </c>
      <c r="F174" s="33">
        <f>SUM(F175)</f>
        <v>10.4</v>
      </c>
      <c r="G174" s="34"/>
      <c r="H174" s="33">
        <f>SUM(H175)</f>
        <v>10.8</v>
      </c>
    </row>
    <row r="175" spans="1:8" s="1" customFormat="1" ht="33.75" customHeight="1">
      <c r="A175" s="31">
        <v>167</v>
      </c>
      <c r="B175" s="39">
        <v>412</v>
      </c>
      <c r="C175" s="17" t="s">
        <v>268</v>
      </c>
      <c r="D175" s="17" t="s">
        <v>54</v>
      </c>
      <c r="E175" s="19" t="s">
        <v>167</v>
      </c>
      <c r="F175" s="35">
        <v>10.4</v>
      </c>
      <c r="G175" s="36"/>
      <c r="H175" s="35">
        <v>10.8</v>
      </c>
    </row>
    <row r="176" spans="1:8" s="1" customFormat="1" ht="27.75" customHeight="1">
      <c r="A176" s="31">
        <v>168</v>
      </c>
      <c r="B176" s="12">
        <v>500</v>
      </c>
      <c r="C176" s="14"/>
      <c r="D176" s="14"/>
      <c r="E176" s="32" t="s">
        <v>10</v>
      </c>
      <c r="F176" s="33">
        <f>SUM(F177+F181+F190+F205)</f>
        <v>29270.84</v>
      </c>
      <c r="G176" s="36"/>
      <c r="H176" s="33">
        <f>SUM(H177+H181+H190+H205)</f>
        <v>6335.6</v>
      </c>
    </row>
    <row r="177" spans="1:10" s="1" customFormat="1" ht="14.25" customHeight="1">
      <c r="A177" s="31">
        <v>169</v>
      </c>
      <c r="B177" s="12">
        <v>501</v>
      </c>
      <c r="C177" s="14"/>
      <c r="D177" s="14"/>
      <c r="E177" s="15" t="s">
        <v>11</v>
      </c>
      <c r="F177" s="33">
        <f>SUM(F178)</f>
        <v>78.8</v>
      </c>
      <c r="G177" s="36"/>
      <c r="H177" s="33">
        <f>SUM(H178)</f>
        <v>82</v>
      </c>
    </row>
    <row r="178" spans="1:10" ht="65.25" customHeight="1">
      <c r="A178" s="31">
        <v>170</v>
      </c>
      <c r="B178" s="12">
        <v>501</v>
      </c>
      <c r="C178" s="14" t="s">
        <v>204</v>
      </c>
      <c r="D178" s="14"/>
      <c r="E178" s="48" t="s">
        <v>205</v>
      </c>
      <c r="F178" s="33">
        <f>SUM(F179)</f>
        <v>78.8</v>
      </c>
      <c r="G178" s="34"/>
      <c r="H178" s="33">
        <f>SUM(H179)</f>
        <v>82</v>
      </c>
      <c r="I178" s="11"/>
      <c r="J178" s="11"/>
    </row>
    <row r="179" spans="1:10" ht="34.5" customHeight="1">
      <c r="A179" s="31">
        <v>171</v>
      </c>
      <c r="B179" s="12">
        <v>501</v>
      </c>
      <c r="C179" s="14" t="s">
        <v>206</v>
      </c>
      <c r="D179" s="14"/>
      <c r="E179" s="30" t="s">
        <v>207</v>
      </c>
      <c r="F179" s="33">
        <f>SUM(F180)</f>
        <v>78.8</v>
      </c>
      <c r="G179" s="34"/>
      <c r="H179" s="33">
        <f>SUM(H180)</f>
        <v>82</v>
      </c>
      <c r="I179" s="11"/>
      <c r="J179" s="11"/>
    </row>
    <row r="180" spans="1:10" ht="34.5" customHeight="1">
      <c r="A180" s="31">
        <v>172</v>
      </c>
      <c r="B180" s="16">
        <v>501</v>
      </c>
      <c r="C180" s="18" t="s">
        <v>206</v>
      </c>
      <c r="D180" s="18" t="s">
        <v>54</v>
      </c>
      <c r="E180" s="19" t="s">
        <v>167</v>
      </c>
      <c r="F180" s="35">
        <v>78.8</v>
      </c>
      <c r="G180" s="34"/>
      <c r="H180" s="35">
        <v>82</v>
      </c>
      <c r="I180" s="11"/>
      <c r="J180" s="11"/>
    </row>
    <row r="181" spans="1:10" s="2" customFormat="1" ht="18.75" customHeight="1">
      <c r="A181" s="31">
        <v>173</v>
      </c>
      <c r="B181" s="12">
        <v>502</v>
      </c>
      <c r="C181" s="14"/>
      <c r="D181" s="14"/>
      <c r="E181" s="15" t="s">
        <v>12</v>
      </c>
      <c r="F181" s="33">
        <f>SUM(F182+F187)</f>
        <v>21651.49</v>
      </c>
      <c r="G181" s="34">
        <v>1105</v>
      </c>
      <c r="H181" s="33">
        <f>SUM(H187)</f>
        <v>1013</v>
      </c>
    </row>
    <row r="182" spans="1:10" s="2" customFormat="1" ht="39.75" customHeight="1">
      <c r="A182" s="31">
        <v>174</v>
      </c>
      <c r="B182" s="12">
        <v>502</v>
      </c>
      <c r="C182" s="14" t="s">
        <v>148</v>
      </c>
      <c r="D182" s="14"/>
      <c r="E182" s="15" t="s">
        <v>331</v>
      </c>
      <c r="F182" s="33">
        <f>SUM(F183+F185)</f>
        <v>21651.49</v>
      </c>
      <c r="G182" s="34"/>
      <c r="H182" s="33">
        <v>0</v>
      </c>
    </row>
    <row r="183" spans="1:10" s="2" customFormat="1" ht="43.5" customHeight="1">
      <c r="A183" s="31">
        <v>175</v>
      </c>
      <c r="B183" s="60">
        <v>502</v>
      </c>
      <c r="C183" s="62" t="s">
        <v>343</v>
      </c>
      <c r="D183" s="62"/>
      <c r="E183" s="79" t="s">
        <v>348</v>
      </c>
      <c r="F183" s="33">
        <f>SUM(F184)</f>
        <v>296</v>
      </c>
      <c r="G183" s="34"/>
      <c r="H183" s="33">
        <v>0</v>
      </c>
    </row>
    <row r="184" spans="1:10" s="2" customFormat="1" ht="18.75" customHeight="1">
      <c r="A184" s="31">
        <v>176</v>
      </c>
      <c r="B184" s="66">
        <v>502</v>
      </c>
      <c r="C184" s="68" t="s">
        <v>343</v>
      </c>
      <c r="D184" s="68" t="s">
        <v>54</v>
      </c>
      <c r="E184" s="69" t="s">
        <v>167</v>
      </c>
      <c r="F184" s="35">
        <v>296</v>
      </c>
      <c r="G184" s="36"/>
      <c r="H184" s="35">
        <v>0</v>
      </c>
    </row>
    <row r="185" spans="1:10" s="2" customFormat="1" ht="30.75" customHeight="1">
      <c r="A185" s="31">
        <v>177</v>
      </c>
      <c r="B185" s="60">
        <v>502</v>
      </c>
      <c r="C185" s="62" t="s">
        <v>347</v>
      </c>
      <c r="D185" s="62"/>
      <c r="E185" s="63" t="s">
        <v>346</v>
      </c>
      <c r="F185" s="33">
        <f>SUM(F186)</f>
        <v>21355.49</v>
      </c>
      <c r="G185" s="34"/>
      <c r="H185" s="33">
        <v>0</v>
      </c>
    </row>
    <row r="186" spans="1:10" s="2" customFormat="1" ht="18.75" customHeight="1">
      <c r="A186" s="31">
        <v>178</v>
      </c>
      <c r="B186" s="66">
        <v>502</v>
      </c>
      <c r="C186" s="68" t="s">
        <v>347</v>
      </c>
      <c r="D186" s="68" t="s">
        <v>344</v>
      </c>
      <c r="E186" s="69" t="s">
        <v>345</v>
      </c>
      <c r="F186" s="35">
        <f>20338.49+1017</f>
        <v>21355.49</v>
      </c>
      <c r="G186" s="36"/>
      <c r="H186" s="35">
        <v>0</v>
      </c>
    </row>
    <row r="187" spans="1:10" ht="43.5" customHeight="1">
      <c r="A187" s="31">
        <v>179</v>
      </c>
      <c r="B187" s="60">
        <v>502</v>
      </c>
      <c r="C187" s="62" t="s">
        <v>245</v>
      </c>
      <c r="D187" s="62"/>
      <c r="E187" s="79" t="s">
        <v>337</v>
      </c>
      <c r="F187" s="33">
        <f>SUM(F188)</f>
        <v>0</v>
      </c>
      <c r="G187" s="34" t="e">
        <f>#REF!+#REF!+#REF!+#REF!</f>
        <v>#REF!</v>
      </c>
      <c r="H187" s="33">
        <f>SUM(H188)</f>
        <v>1013</v>
      </c>
    </row>
    <row r="188" spans="1:10" ht="66" customHeight="1">
      <c r="A188" s="31">
        <v>180</v>
      </c>
      <c r="B188" s="60">
        <v>502</v>
      </c>
      <c r="C188" s="62" t="s">
        <v>342</v>
      </c>
      <c r="D188" s="62"/>
      <c r="E188" s="79" t="s">
        <v>292</v>
      </c>
      <c r="F188" s="33">
        <f>SUM(F189)</f>
        <v>0</v>
      </c>
      <c r="G188" s="34"/>
      <c r="H188" s="33">
        <f>SUM(H189)</f>
        <v>1013</v>
      </c>
    </row>
    <row r="189" spans="1:10" s="1" customFormat="1" ht="34.5" customHeight="1">
      <c r="A189" s="31">
        <v>181</v>
      </c>
      <c r="B189" s="66">
        <v>502</v>
      </c>
      <c r="C189" s="68" t="s">
        <v>342</v>
      </c>
      <c r="D189" s="68" t="s">
        <v>54</v>
      </c>
      <c r="E189" s="69" t="s">
        <v>167</v>
      </c>
      <c r="F189" s="35">
        <f>961.6-961.6</f>
        <v>0</v>
      </c>
      <c r="G189" s="36"/>
      <c r="H189" s="35">
        <v>1013</v>
      </c>
    </row>
    <row r="190" spans="1:10" ht="18.75" customHeight="1">
      <c r="A190" s="31">
        <v>182</v>
      </c>
      <c r="B190" s="12">
        <v>503</v>
      </c>
      <c r="C190" s="14"/>
      <c r="D190" s="14"/>
      <c r="E190" s="15" t="s">
        <v>13</v>
      </c>
      <c r="F190" s="33">
        <f>SUM(F191+F198)</f>
        <v>7513.5499999999993</v>
      </c>
      <c r="G190" s="36"/>
      <c r="H190" s="33">
        <f>SUM(H191+H198)</f>
        <v>5202.6000000000004</v>
      </c>
    </row>
    <row r="191" spans="1:10" ht="43.5" customHeight="1">
      <c r="A191" s="31">
        <v>183</v>
      </c>
      <c r="B191" s="12">
        <v>503</v>
      </c>
      <c r="C191" s="14" t="s">
        <v>131</v>
      </c>
      <c r="D191" s="14"/>
      <c r="E191" s="43" t="s">
        <v>373</v>
      </c>
      <c r="F191" s="33">
        <f>SUM(F192+F194+F196)</f>
        <v>7513.5499999999993</v>
      </c>
      <c r="G191" s="34" t="e">
        <f>#REF!+#REF!+#REF!+#REF!+#REF!</f>
        <v>#REF!</v>
      </c>
      <c r="H191" s="33">
        <f>SUM(H192+H194+H196)</f>
        <v>5182.6000000000004</v>
      </c>
    </row>
    <row r="192" spans="1:10" s="2" customFormat="1" ht="23.25" customHeight="1">
      <c r="A192" s="31">
        <v>184</v>
      </c>
      <c r="B192" s="12">
        <v>503</v>
      </c>
      <c r="C192" s="14" t="s">
        <v>286</v>
      </c>
      <c r="D192" s="14"/>
      <c r="E192" s="15" t="s">
        <v>208</v>
      </c>
      <c r="F192" s="33">
        <f>F193</f>
        <v>4984.5</v>
      </c>
      <c r="G192" s="34">
        <v>150</v>
      </c>
      <c r="H192" s="33">
        <f>H193</f>
        <v>5182.6000000000004</v>
      </c>
    </row>
    <row r="193" spans="1:8" s="2" customFormat="1" ht="28.5" customHeight="1">
      <c r="A193" s="31">
        <v>185</v>
      </c>
      <c r="B193" s="16">
        <v>503</v>
      </c>
      <c r="C193" s="18" t="s">
        <v>286</v>
      </c>
      <c r="D193" s="18" t="s">
        <v>54</v>
      </c>
      <c r="E193" s="19" t="s">
        <v>167</v>
      </c>
      <c r="F193" s="35">
        <v>4984.5</v>
      </c>
      <c r="G193" s="34"/>
      <c r="H193" s="35">
        <v>5182.6000000000004</v>
      </c>
    </row>
    <row r="194" spans="1:8" s="2" customFormat="1" ht="23.25" customHeight="1">
      <c r="A194" s="31">
        <v>186</v>
      </c>
      <c r="B194" s="12">
        <v>503</v>
      </c>
      <c r="C194" s="14" t="s">
        <v>287</v>
      </c>
      <c r="D194" s="14"/>
      <c r="E194" s="15" t="s">
        <v>14</v>
      </c>
      <c r="F194" s="33">
        <f>F195</f>
        <v>734.95</v>
      </c>
      <c r="G194" s="34"/>
      <c r="H194" s="33">
        <f>H195</f>
        <v>0</v>
      </c>
    </row>
    <row r="195" spans="1:8" s="1" customFormat="1" ht="30.75" customHeight="1">
      <c r="A195" s="31">
        <v>187</v>
      </c>
      <c r="B195" s="16">
        <v>503</v>
      </c>
      <c r="C195" s="18" t="s">
        <v>287</v>
      </c>
      <c r="D195" s="18" t="s">
        <v>54</v>
      </c>
      <c r="E195" s="19" t="s">
        <v>167</v>
      </c>
      <c r="F195" s="35">
        <v>734.95</v>
      </c>
      <c r="G195" s="36"/>
      <c r="H195" s="35">
        <v>0</v>
      </c>
    </row>
    <row r="196" spans="1:8" ht="73.5" customHeight="1">
      <c r="A196" s="31">
        <v>188</v>
      </c>
      <c r="B196" s="12">
        <v>503</v>
      </c>
      <c r="C196" s="14" t="s">
        <v>288</v>
      </c>
      <c r="D196" s="14"/>
      <c r="E196" s="15" t="s">
        <v>246</v>
      </c>
      <c r="F196" s="33">
        <f>SUM(F197)</f>
        <v>1794.1</v>
      </c>
      <c r="G196" s="36">
        <v>50</v>
      </c>
      <c r="H196" s="33">
        <f>SUM(H197)</f>
        <v>0</v>
      </c>
    </row>
    <row r="197" spans="1:8" ht="36.75" customHeight="1">
      <c r="A197" s="31">
        <v>189</v>
      </c>
      <c r="B197" s="16">
        <v>503</v>
      </c>
      <c r="C197" s="18" t="s">
        <v>288</v>
      </c>
      <c r="D197" s="18" t="s">
        <v>54</v>
      </c>
      <c r="E197" s="19" t="s">
        <v>167</v>
      </c>
      <c r="F197" s="35">
        <v>1794.1</v>
      </c>
      <c r="G197" s="36"/>
      <c r="H197" s="35">
        <v>0</v>
      </c>
    </row>
    <row r="198" spans="1:8" ht="37.5" customHeight="1">
      <c r="A198" s="31">
        <v>190</v>
      </c>
      <c r="B198" s="12">
        <v>503</v>
      </c>
      <c r="C198" s="14" t="s">
        <v>219</v>
      </c>
      <c r="D198" s="14"/>
      <c r="E198" s="15" t="s">
        <v>302</v>
      </c>
      <c r="F198" s="33">
        <f>SUM(F199+F201+F203)</f>
        <v>0</v>
      </c>
      <c r="G198" s="34"/>
      <c r="H198" s="33">
        <f>SUM(H199+H201+H203)</f>
        <v>20</v>
      </c>
    </row>
    <row r="199" spans="1:8" ht="45" customHeight="1">
      <c r="A199" s="31">
        <v>191</v>
      </c>
      <c r="B199" s="12">
        <v>503</v>
      </c>
      <c r="C199" s="14" t="s">
        <v>209</v>
      </c>
      <c r="D199" s="14"/>
      <c r="E199" s="48" t="s">
        <v>210</v>
      </c>
      <c r="F199" s="33">
        <f>SUM(F200)</f>
        <v>0</v>
      </c>
      <c r="G199" s="34"/>
      <c r="H199" s="33">
        <f>SUM(H200)</f>
        <v>0</v>
      </c>
    </row>
    <row r="200" spans="1:8" ht="36.75" customHeight="1">
      <c r="A200" s="31">
        <v>192</v>
      </c>
      <c r="B200" s="16">
        <v>503</v>
      </c>
      <c r="C200" s="18" t="s">
        <v>209</v>
      </c>
      <c r="D200" s="18" t="s">
        <v>54</v>
      </c>
      <c r="E200" s="19" t="s">
        <v>167</v>
      </c>
      <c r="F200" s="35">
        <f>180-180</f>
        <v>0</v>
      </c>
      <c r="G200" s="36"/>
      <c r="H200" s="35">
        <v>0</v>
      </c>
    </row>
    <row r="201" spans="1:8" ht="36.75" customHeight="1">
      <c r="A201" s="31">
        <v>193</v>
      </c>
      <c r="B201" s="12">
        <v>503</v>
      </c>
      <c r="C201" s="14" t="s">
        <v>211</v>
      </c>
      <c r="D201" s="14"/>
      <c r="E201" s="15" t="s">
        <v>212</v>
      </c>
      <c r="F201" s="33">
        <f>SUM(F202)</f>
        <v>0</v>
      </c>
      <c r="G201" s="34"/>
      <c r="H201" s="33">
        <f>SUM(H202)</f>
        <v>0</v>
      </c>
    </row>
    <row r="202" spans="1:8" ht="36.75" customHeight="1">
      <c r="A202" s="31">
        <v>194</v>
      </c>
      <c r="B202" s="16">
        <v>503</v>
      </c>
      <c r="C202" s="18" t="s">
        <v>211</v>
      </c>
      <c r="D202" s="18" t="s">
        <v>54</v>
      </c>
      <c r="E202" s="19" t="s">
        <v>167</v>
      </c>
      <c r="F202" s="35">
        <f>90-90</f>
        <v>0</v>
      </c>
      <c r="G202" s="36"/>
      <c r="H202" s="35">
        <v>0</v>
      </c>
    </row>
    <row r="203" spans="1:8" ht="68.25" customHeight="1">
      <c r="A203" s="31">
        <v>195</v>
      </c>
      <c r="B203" s="12">
        <v>503</v>
      </c>
      <c r="C203" s="14" t="s">
        <v>321</v>
      </c>
      <c r="D203" s="14"/>
      <c r="E203" s="76" t="s">
        <v>320</v>
      </c>
      <c r="F203" s="33">
        <f>SUM(F204)</f>
        <v>0</v>
      </c>
      <c r="G203" s="34"/>
      <c r="H203" s="33">
        <f>SUM(H204)</f>
        <v>20</v>
      </c>
    </row>
    <row r="204" spans="1:8" ht="30" customHeight="1">
      <c r="A204" s="31">
        <v>196</v>
      </c>
      <c r="B204" s="16">
        <v>503</v>
      </c>
      <c r="C204" s="18" t="s">
        <v>321</v>
      </c>
      <c r="D204" s="18" t="s">
        <v>54</v>
      </c>
      <c r="E204" s="19" t="s">
        <v>167</v>
      </c>
      <c r="F204" s="35">
        <v>0</v>
      </c>
      <c r="G204" s="36"/>
      <c r="H204" s="35">
        <v>20</v>
      </c>
    </row>
    <row r="205" spans="1:8" ht="22.5" customHeight="1">
      <c r="A205" s="31">
        <v>197</v>
      </c>
      <c r="B205" s="12">
        <v>505</v>
      </c>
      <c r="C205" s="14"/>
      <c r="D205" s="14"/>
      <c r="E205" s="15" t="s">
        <v>49</v>
      </c>
      <c r="F205" s="33">
        <f>SUM(F206)</f>
        <v>27</v>
      </c>
      <c r="G205" s="36"/>
      <c r="H205" s="33">
        <f>SUM(H206)</f>
        <v>38</v>
      </c>
    </row>
    <row r="206" spans="1:8" ht="44.25" customHeight="1">
      <c r="A206" s="31">
        <v>198</v>
      </c>
      <c r="B206" s="12">
        <v>505</v>
      </c>
      <c r="C206" s="14" t="s">
        <v>131</v>
      </c>
      <c r="D206" s="14"/>
      <c r="E206" s="43" t="s">
        <v>373</v>
      </c>
      <c r="F206" s="33">
        <f>SUM(F207)</f>
        <v>27</v>
      </c>
      <c r="G206" s="36"/>
      <c r="H206" s="33">
        <f>SUM(H207)</f>
        <v>38</v>
      </c>
    </row>
    <row r="207" spans="1:8" ht="70.5" customHeight="1">
      <c r="A207" s="31">
        <v>199</v>
      </c>
      <c r="B207" s="12">
        <v>505</v>
      </c>
      <c r="C207" s="14" t="s">
        <v>322</v>
      </c>
      <c r="D207" s="14"/>
      <c r="E207" s="30" t="s">
        <v>92</v>
      </c>
      <c r="F207" s="33">
        <f>F208</f>
        <v>27</v>
      </c>
      <c r="G207" s="36"/>
      <c r="H207" s="33">
        <f>H208</f>
        <v>38</v>
      </c>
    </row>
    <row r="208" spans="1:8" ht="45" customHeight="1">
      <c r="A208" s="31">
        <v>200</v>
      </c>
      <c r="B208" s="16">
        <v>505</v>
      </c>
      <c r="C208" s="18" t="s">
        <v>322</v>
      </c>
      <c r="D208" s="18" t="s">
        <v>43</v>
      </c>
      <c r="E208" s="19" t="s">
        <v>169</v>
      </c>
      <c r="F208" s="35">
        <v>27</v>
      </c>
      <c r="G208" s="36"/>
      <c r="H208" s="35">
        <v>38</v>
      </c>
    </row>
    <row r="209" spans="1:8" ht="24" customHeight="1">
      <c r="A209" s="31">
        <v>201</v>
      </c>
      <c r="B209" s="12">
        <v>600</v>
      </c>
      <c r="C209" s="14"/>
      <c r="D209" s="14"/>
      <c r="E209" s="32" t="s">
        <v>15</v>
      </c>
      <c r="F209" s="33">
        <f>SUM(F210)</f>
        <v>270.18</v>
      </c>
      <c r="G209" s="36"/>
      <c r="H209" s="33">
        <f>SUM(H210)</f>
        <v>0</v>
      </c>
    </row>
    <row r="210" spans="1:8" ht="29.25" customHeight="1">
      <c r="A210" s="31">
        <v>202</v>
      </c>
      <c r="B210" s="12">
        <v>603</v>
      </c>
      <c r="C210" s="14"/>
      <c r="D210" s="14"/>
      <c r="E210" s="15" t="s">
        <v>158</v>
      </c>
      <c r="F210" s="33">
        <f>SUM(F211)</f>
        <v>270.18</v>
      </c>
      <c r="G210" s="36"/>
      <c r="H210" s="33">
        <f>SUM(H211)</f>
        <v>0</v>
      </c>
    </row>
    <row r="211" spans="1:8" ht="43.5" customHeight="1">
      <c r="A211" s="31">
        <v>203</v>
      </c>
      <c r="B211" s="12">
        <v>603</v>
      </c>
      <c r="C211" s="14" t="s">
        <v>162</v>
      </c>
      <c r="D211" s="14"/>
      <c r="E211" s="15" t="s">
        <v>374</v>
      </c>
      <c r="F211" s="33">
        <f>SUM(F212)</f>
        <v>270.18</v>
      </c>
      <c r="G211" s="34" t="e">
        <f>G212</f>
        <v>#REF!</v>
      </c>
      <c r="H211" s="33">
        <f>SUM(H212)</f>
        <v>0</v>
      </c>
    </row>
    <row r="212" spans="1:8" ht="50.25" customHeight="1">
      <c r="A212" s="31">
        <v>204</v>
      </c>
      <c r="B212" s="12">
        <v>603</v>
      </c>
      <c r="C212" s="14" t="s">
        <v>133</v>
      </c>
      <c r="D212" s="18"/>
      <c r="E212" s="15" t="s">
        <v>66</v>
      </c>
      <c r="F212" s="33">
        <f>F213</f>
        <v>270.18</v>
      </c>
      <c r="G212" s="34" t="e">
        <f>G213+#REF!+#REF!</f>
        <v>#REF!</v>
      </c>
      <c r="H212" s="33">
        <f>H213</f>
        <v>0</v>
      </c>
    </row>
    <row r="213" spans="1:8" ht="25.5" customHeight="1">
      <c r="A213" s="31">
        <v>205</v>
      </c>
      <c r="B213" s="16">
        <v>603</v>
      </c>
      <c r="C213" s="18" t="s">
        <v>133</v>
      </c>
      <c r="D213" s="18" t="s">
        <v>54</v>
      </c>
      <c r="E213" s="19" t="s">
        <v>167</v>
      </c>
      <c r="F213" s="35">
        <v>270.18</v>
      </c>
      <c r="G213" s="34">
        <f>G214</f>
        <v>581</v>
      </c>
      <c r="H213" s="35">
        <v>0</v>
      </c>
    </row>
    <row r="214" spans="1:8" ht="21.75" customHeight="1">
      <c r="A214" s="31">
        <v>206</v>
      </c>
      <c r="B214" s="12">
        <v>700</v>
      </c>
      <c r="C214" s="14"/>
      <c r="D214" s="14"/>
      <c r="E214" s="32" t="s">
        <v>16</v>
      </c>
      <c r="F214" s="33">
        <f>SUM(F215+F230+F245+F250+F274)</f>
        <v>157543.84100000001</v>
      </c>
      <c r="G214" s="34">
        <f>G215</f>
        <v>581</v>
      </c>
      <c r="H214" s="33">
        <f>SUM(H215+H230+H245+H250+H274)</f>
        <v>162023.74400000001</v>
      </c>
    </row>
    <row r="215" spans="1:8" ht="22.5" customHeight="1">
      <c r="A215" s="31">
        <v>207</v>
      </c>
      <c r="B215" s="12">
        <v>701</v>
      </c>
      <c r="C215" s="14"/>
      <c r="D215" s="14"/>
      <c r="E215" s="15" t="s">
        <v>17</v>
      </c>
      <c r="F215" s="33">
        <f>SUM(F216)</f>
        <v>49907</v>
      </c>
      <c r="G215" s="36">
        <v>581</v>
      </c>
      <c r="H215" s="33">
        <f>SUM(H216)</f>
        <v>51229</v>
      </c>
    </row>
    <row r="216" spans="1:8" ht="39.75" customHeight="1">
      <c r="A216" s="31">
        <v>208</v>
      </c>
      <c r="B216" s="12">
        <v>701</v>
      </c>
      <c r="C216" s="14" t="s">
        <v>134</v>
      </c>
      <c r="D216" s="18"/>
      <c r="E216" s="15" t="s">
        <v>341</v>
      </c>
      <c r="F216" s="33">
        <f>SUM(F217+F223)</f>
        <v>49907</v>
      </c>
      <c r="G216" s="36"/>
      <c r="H216" s="33">
        <f>SUM(H217+H223)</f>
        <v>51229</v>
      </c>
    </row>
    <row r="217" spans="1:8" ht="34.5" customHeight="1">
      <c r="A217" s="31">
        <v>209</v>
      </c>
      <c r="B217" s="12">
        <v>701</v>
      </c>
      <c r="C217" s="14" t="s">
        <v>135</v>
      </c>
      <c r="D217" s="14"/>
      <c r="E217" s="15" t="s">
        <v>289</v>
      </c>
      <c r="F217" s="33">
        <f>SUM(F218)</f>
        <v>27193</v>
      </c>
      <c r="G217" s="36"/>
      <c r="H217" s="33">
        <f>SUM(H218)</f>
        <v>27193</v>
      </c>
    </row>
    <row r="218" spans="1:8" ht="54" customHeight="1">
      <c r="A218" s="31">
        <v>210</v>
      </c>
      <c r="B218" s="12">
        <v>701</v>
      </c>
      <c r="C218" s="14" t="s">
        <v>136</v>
      </c>
      <c r="D218" s="14"/>
      <c r="E218" s="15" t="s">
        <v>67</v>
      </c>
      <c r="F218" s="33">
        <f>SUM(F219:F222)</f>
        <v>27193</v>
      </c>
      <c r="G218" s="36"/>
      <c r="H218" s="33">
        <f>SUM(H219:H222)</f>
        <v>27193</v>
      </c>
    </row>
    <row r="219" spans="1:8" ht="29.25" customHeight="1">
      <c r="A219" s="31">
        <v>211</v>
      </c>
      <c r="B219" s="16">
        <v>701</v>
      </c>
      <c r="C219" s="18" t="s">
        <v>136</v>
      </c>
      <c r="D219" s="18" t="s">
        <v>36</v>
      </c>
      <c r="E219" s="19" t="s">
        <v>37</v>
      </c>
      <c r="F219" s="35">
        <f>13884.382-13884.382</f>
        <v>0</v>
      </c>
      <c r="G219" s="36"/>
      <c r="H219" s="35">
        <f>14825.12-14825.12</f>
        <v>0</v>
      </c>
    </row>
    <row r="220" spans="1:8" ht="36" customHeight="1">
      <c r="A220" s="31">
        <v>212</v>
      </c>
      <c r="B220" s="16">
        <v>701</v>
      </c>
      <c r="C220" s="18" t="s">
        <v>136</v>
      </c>
      <c r="D220" s="18" t="s">
        <v>54</v>
      </c>
      <c r="E220" s="19" t="s">
        <v>167</v>
      </c>
      <c r="F220" s="35">
        <f>10708.618-10708.618</f>
        <v>0</v>
      </c>
      <c r="G220" s="36"/>
      <c r="H220" s="35">
        <f>9967.879-9967.879</f>
        <v>0</v>
      </c>
    </row>
    <row r="221" spans="1:8" ht="21.75" customHeight="1">
      <c r="A221" s="31">
        <v>213</v>
      </c>
      <c r="B221" s="16">
        <v>701</v>
      </c>
      <c r="C221" s="18" t="s">
        <v>136</v>
      </c>
      <c r="D221" s="18" t="s">
        <v>293</v>
      </c>
      <c r="E221" s="19" t="s">
        <v>294</v>
      </c>
      <c r="F221" s="35">
        <v>27193</v>
      </c>
      <c r="G221" s="36"/>
      <c r="H221" s="35">
        <v>27193</v>
      </c>
    </row>
    <row r="222" spans="1:8" ht="26.25" customHeight="1">
      <c r="A222" s="31">
        <v>214</v>
      </c>
      <c r="B222" s="16">
        <v>701</v>
      </c>
      <c r="C222" s="18" t="s">
        <v>136</v>
      </c>
      <c r="D222" s="18" t="s">
        <v>164</v>
      </c>
      <c r="E222" s="19" t="s">
        <v>165</v>
      </c>
      <c r="F222" s="35">
        <f>2600-2600</f>
        <v>0</v>
      </c>
      <c r="G222" s="36"/>
      <c r="H222" s="35">
        <f>2400-2400</f>
        <v>0</v>
      </c>
    </row>
    <row r="223" spans="1:8" ht="62.25" customHeight="1">
      <c r="A223" s="31">
        <v>215</v>
      </c>
      <c r="B223" s="12">
        <v>701</v>
      </c>
      <c r="C223" s="14" t="s">
        <v>137</v>
      </c>
      <c r="D223" s="18"/>
      <c r="E223" s="15" t="s">
        <v>68</v>
      </c>
      <c r="F223" s="33">
        <f>SUM(F224+F227)</f>
        <v>22714</v>
      </c>
      <c r="G223" s="36"/>
      <c r="H223" s="33">
        <f>SUM(H224+H227)</f>
        <v>24036</v>
      </c>
    </row>
    <row r="224" spans="1:8" ht="67.5" customHeight="1">
      <c r="A224" s="31">
        <v>246</v>
      </c>
      <c r="B224" s="12">
        <v>701</v>
      </c>
      <c r="C224" s="14" t="s">
        <v>166</v>
      </c>
      <c r="D224" s="14"/>
      <c r="E224" s="15" t="s">
        <v>69</v>
      </c>
      <c r="F224" s="33">
        <f>SUM(F225:F226)</f>
        <v>22179</v>
      </c>
      <c r="G224" s="34"/>
      <c r="H224" s="33">
        <f>SUM(H225:H226)</f>
        <v>23480</v>
      </c>
    </row>
    <row r="225" spans="1:8" ht="15.75" customHeight="1">
      <c r="A225" s="31">
        <v>217</v>
      </c>
      <c r="B225" s="16">
        <v>701</v>
      </c>
      <c r="C225" s="18" t="s">
        <v>166</v>
      </c>
      <c r="D225" s="18" t="s">
        <v>36</v>
      </c>
      <c r="E225" s="19" t="s">
        <v>37</v>
      </c>
      <c r="F225" s="35">
        <f>22156+23-22179</f>
        <v>0</v>
      </c>
      <c r="G225" s="34"/>
      <c r="H225" s="35">
        <f>23458+22-23480</f>
        <v>0</v>
      </c>
    </row>
    <row r="226" spans="1:8" ht="15.75" customHeight="1">
      <c r="A226" s="31">
        <v>218</v>
      </c>
      <c r="B226" s="16">
        <v>701</v>
      </c>
      <c r="C226" s="18" t="s">
        <v>166</v>
      </c>
      <c r="D226" s="18" t="s">
        <v>293</v>
      </c>
      <c r="E226" s="19" t="s">
        <v>294</v>
      </c>
      <c r="F226" s="35">
        <v>22179</v>
      </c>
      <c r="G226" s="34"/>
      <c r="H226" s="35">
        <v>23480</v>
      </c>
    </row>
    <row r="227" spans="1:8" ht="84" customHeight="1">
      <c r="A227" s="31">
        <v>219</v>
      </c>
      <c r="B227" s="12">
        <v>701</v>
      </c>
      <c r="C227" s="14" t="s">
        <v>250</v>
      </c>
      <c r="D227" s="14"/>
      <c r="E227" s="15" t="s">
        <v>70</v>
      </c>
      <c r="F227" s="33">
        <f>SUM(F228:F229)</f>
        <v>535</v>
      </c>
      <c r="G227" s="34"/>
      <c r="H227" s="33">
        <f>SUM(H228:H229)</f>
        <v>556</v>
      </c>
    </row>
    <row r="228" spans="1:8" ht="34.5" customHeight="1">
      <c r="A228" s="31">
        <v>220</v>
      </c>
      <c r="B228" s="16">
        <v>701</v>
      </c>
      <c r="C228" s="18" t="s">
        <v>250</v>
      </c>
      <c r="D228" s="18" t="s">
        <v>54</v>
      </c>
      <c r="E228" s="19" t="s">
        <v>167</v>
      </c>
      <c r="F228" s="35">
        <v>0</v>
      </c>
      <c r="G228" s="34"/>
      <c r="H228" s="35">
        <v>0</v>
      </c>
    </row>
    <row r="229" spans="1:8" ht="18.75" customHeight="1">
      <c r="A229" s="31">
        <v>221</v>
      </c>
      <c r="B229" s="16">
        <v>701</v>
      </c>
      <c r="C229" s="18" t="s">
        <v>250</v>
      </c>
      <c r="D229" s="18" t="s">
        <v>293</v>
      </c>
      <c r="E229" s="19" t="s">
        <v>294</v>
      </c>
      <c r="F229" s="35">
        <v>535</v>
      </c>
      <c r="G229" s="34"/>
      <c r="H229" s="35">
        <v>556</v>
      </c>
    </row>
    <row r="230" spans="1:8" ht="27" customHeight="1">
      <c r="A230" s="31">
        <v>222</v>
      </c>
      <c r="B230" s="12">
        <v>702</v>
      </c>
      <c r="C230" s="14"/>
      <c r="D230" s="14"/>
      <c r="E230" s="15" t="s">
        <v>18</v>
      </c>
      <c r="F230" s="33">
        <f>SUM(F231+F244)</f>
        <v>96557.1</v>
      </c>
      <c r="G230" s="34"/>
      <c r="H230" s="33">
        <f>SUM(H231+H244)</f>
        <v>99951.1</v>
      </c>
    </row>
    <row r="231" spans="1:8" ht="41.25" customHeight="1">
      <c r="A231" s="31">
        <v>223</v>
      </c>
      <c r="B231" s="12">
        <v>702</v>
      </c>
      <c r="C231" s="14" t="s">
        <v>134</v>
      </c>
      <c r="D231" s="14"/>
      <c r="E231" s="15" t="s">
        <v>341</v>
      </c>
      <c r="F231" s="33">
        <f>SUM(F232+F237+F242)</f>
        <v>96557.1</v>
      </c>
      <c r="G231" s="34">
        <f>G233</f>
        <v>81276</v>
      </c>
      <c r="H231" s="33">
        <f>SUM(H232+H237+H242)</f>
        <v>99951.1</v>
      </c>
    </row>
    <row r="232" spans="1:8" ht="35.25" customHeight="1">
      <c r="A232" s="31">
        <v>224</v>
      </c>
      <c r="B232" s="12">
        <v>702</v>
      </c>
      <c r="C232" s="14" t="s">
        <v>364</v>
      </c>
      <c r="D232" s="14"/>
      <c r="E232" s="15" t="s">
        <v>248</v>
      </c>
      <c r="F232" s="33">
        <f>F233+F235</f>
        <v>39433.1</v>
      </c>
      <c r="G232" s="34"/>
      <c r="H232" s="33">
        <f>H233+H235</f>
        <v>39433.1</v>
      </c>
    </row>
    <row r="233" spans="1:8" ht="39.75" customHeight="1">
      <c r="A233" s="31">
        <v>225</v>
      </c>
      <c r="B233" s="12">
        <v>702</v>
      </c>
      <c r="C233" s="14" t="s">
        <v>251</v>
      </c>
      <c r="D233" s="14"/>
      <c r="E233" s="15" t="s">
        <v>71</v>
      </c>
      <c r="F233" s="33">
        <f>SUM(F234:F234)</f>
        <v>34051.5</v>
      </c>
      <c r="G233" s="36">
        <v>81276</v>
      </c>
      <c r="H233" s="33">
        <f>SUM(H234:H234)</f>
        <v>34051.5</v>
      </c>
    </row>
    <row r="234" spans="1:8" ht="28.5" customHeight="1">
      <c r="A234" s="31">
        <v>226</v>
      </c>
      <c r="B234" s="16">
        <v>702</v>
      </c>
      <c r="C234" s="18" t="s">
        <v>251</v>
      </c>
      <c r="D234" s="18" t="s">
        <v>293</v>
      </c>
      <c r="E234" s="19" t="s">
        <v>294</v>
      </c>
      <c r="F234" s="35">
        <v>34051.5</v>
      </c>
      <c r="G234" s="36"/>
      <c r="H234" s="35">
        <v>34051.5</v>
      </c>
    </row>
    <row r="235" spans="1:8" ht="28.5" customHeight="1">
      <c r="A235" s="31">
        <v>227</v>
      </c>
      <c r="B235" s="12">
        <v>702</v>
      </c>
      <c r="C235" s="80" t="s">
        <v>362</v>
      </c>
      <c r="D235" s="14"/>
      <c r="E235" s="81" t="s">
        <v>363</v>
      </c>
      <c r="F235" s="33">
        <f>SUM(F236)</f>
        <v>5381.6</v>
      </c>
      <c r="G235" s="34"/>
      <c r="H235" s="33">
        <f>SUM(H236)</f>
        <v>5381.6</v>
      </c>
    </row>
    <row r="236" spans="1:8" ht="28.5" customHeight="1">
      <c r="A236" s="31">
        <v>228</v>
      </c>
      <c r="B236" s="16">
        <v>702</v>
      </c>
      <c r="C236" s="22" t="s">
        <v>362</v>
      </c>
      <c r="D236" s="18" t="s">
        <v>293</v>
      </c>
      <c r="E236" s="19" t="s">
        <v>294</v>
      </c>
      <c r="F236" s="35">
        <v>5381.6</v>
      </c>
      <c r="G236" s="36"/>
      <c r="H236" s="35">
        <v>5381.6</v>
      </c>
    </row>
    <row r="237" spans="1:8" ht="71.25" customHeight="1">
      <c r="A237" s="31">
        <v>229</v>
      </c>
      <c r="B237" s="12">
        <v>702</v>
      </c>
      <c r="C237" s="14" t="s">
        <v>252</v>
      </c>
      <c r="D237" s="18"/>
      <c r="E237" s="15" t="s">
        <v>72</v>
      </c>
      <c r="F237" s="33">
        <f>SUM(F238+F240)</f>
        <v>51857</v>
      </c>
      <c r="G237" s="36"/>
      <c r="H237" s="33">
        <f>SUM(H238+H240)</f>
        <v>55040</v>
      </c>
    </row>
    <row r="238" spans="1:8" ht="81" customHeight="1">
      <c r="A238" s="31">
        <v>230</v>
      </c>
      <c r="B238" s="12">
        <v>702</v>
      </c>
      <c r="C238" s="14" t="s">
        <v>253</v>
      </c>
      <c r="D238" s="14"/>
      <c r="E238" s="15" t="s">
        <v>73</v>
      </c>
      <c r="F238" s="72">
        <f>SUM(F239:F239)</f>
        <v>49744</v>
      </c>
      <c r="G238" s="75"/>
      <c r="H238" s="72">
        <f>SUM(H239:H239)</f>
        <v>52842</v>
      </c>
    </row>
    <row r="239" spans="1:8" ht="19.5" customHeight="1">
      <c r="A239" s="31">
        <v>231</v>
      </c>
      <c r="B239" s="16">
        <v>702</v>
      </c>
      <c r="C239" s="18" t="s">
        <v>253</v>
      </c>
      <c r="D239" s="18" t="s">
        <v>293</v>
      </c>
      <c r="E239" s="19" t="s">
        <v>294</v>
      </c>
      <c r="F239" s="74">
        <f>50338-594</f>
        <v>49744</v>
      </c>
      <c r="G239" s="75"/>
      <c r="H239" s="74">
        <f>53488-646</f>
        <v>52842</v>
      </c>
    </row>
    <row r="240" spans="1:8" ht="81" customHeight="1">
      <c r="A240" s="31">
        <v>232</v>
      </c>
      <c r="B240" s="12">
        <v>702</v>
      </c>
      <c r="C240" s="14" t="s">
        <v>254</v>
      </c>
      <c r="D240" s="14"/>
      <c r="E240" s="41" t="s">
        <v>186</v>
      </c>
      <c r="F240" s="33">
        <f>SUM(F241:F241)</f>
        <v>2113</v>
      </c>
      <c r="G240" s="34"/>
      <c r="H240" s="33">
        <f>SUM(H241:H241)</f>
        <v>2198</v>
      </c>
    </row>
    <row r="241" spans="1:8" ht="25.5" customHeight="1">
      <c r="A241" s="31">
        <v>233</v>
      </c>
      <c r="B241" s="16">
        <v>702</v>
      </c>
      <c r="C241" s="18" t="s">
        <v>254</v>
      </c>
      <c r="D241" s="18" t="s">
        <v>293</v>
      </c>
      <c r="E241" s="19" t="s">
        <v>294</v>
      </c>
      <c r="F241" s="35">
        <v>2113</v>
      </c>
      <c r="G241" s="34"/>
      <c r="H241" s="35">
        <v>2198</v>
      </c>
    </row>
    <row r="242" spans="1:8" ht="41.25" customHeight="1">
      <c r="A242" s="31">
        <v>234</v>
      </c>
      <c r="B242" s="12">
        <v>702</v>
      </c>
      <c r="C242" s="14" t="s">
        <v>255</v>
      </c>
      <c r="D242" s="18"/>
      <c r="E242" s="15" t="s">
        <v>323</v>
      </c>
      <c r="F242" s="72">
        <f>SUM(F243:F243)</f>
        <v>5267</v>
      </c>
      <c r="G242" s="73" t="e">
        <f>#REF!</f>
        <v>#REF!</v>
      </c>
      <c r="H242" s="72">
        <f>SUM(H243:H243)</f>
        <v>5478</v>
      </c>
    </row>
    <row r="243" spans="1:8" ht="33" customHeight="1">
      <c r="A243" s="31">
        <v>235</v>
      </c>
      <c r="B243" s="16">
        <v>702</v>
      </c>
      <c r="C243" s="18" t="s">
        <v>255</v>
      </c>
      <c r="D243" s="18" t="s">
        <v>293</v>
      </c>
      <c r="E243" s="19" t="s">
        <v>294</v>
      </c>
      <c r="F243" s="74">
        <f>5538-271</f>
        <v>5267</v>
      </c>
      <c r="G243" s="73"/>
      <c r="H243" s="74">
        <f>5759-281</f>
        <v>5478</v>
      </c>
    </row>
    <row r="244" spans="1:8" ht="65.25" customHeight="1">
      <c r="A244" s="31">
        <v>236</v>
      </c>
      <c r="B244" s="12">
        <v>702</v>
      </c>
      <c r="C244" s="14" t="s">
        <v>173</v>
      </c>
      <c r="D244" s="14"/>
      <c r="E244" s="15" t="s">
        <v>184</v>
      </c>
      <c r="F244" s="33">
        <v>0</v>
      </c>
      <c r="G244" s="34"/>
      <c r="H244" s="33">
        <v>0</v>
      </c>
    </row>
    <row r="245" spans="1:8" ht="21.75" customHeight="1">
      <c r="A245" s="31">
        <v>237</v>
      </c>
      <c r="B245" s="12">
        <v>703</v>
      </c>
      <c r="C245" s="14"/>
      <c r="D245" s="14"/>
      <c r="E245" s="15" t="s">
        <v>185</v>
      </c>
      <c r="F245" s="33">
        <f>SUM(F246)</f>
        <v>7144.1</v>
      </c>
      <c r="G245" s="34"/>
      <c r="H245" s="33">
        <f>SUM(H246)</f>
        <v>7144.1</v>
      </c>
    </row>
    <row r="246" spans="1:8" ht="49.5" customHeight="1">
      <c r="A246" s="31">
        <v>238</v>
      </c>
      <c r="B246" s="12">
        <v>703</v>
      </c>
      <c r="C246" s="14" t="s">
        <v>134</v>
      </c>
      <c r="D246" s="14"/>
      <c r="E246" s="15" t="s">
        <v>341</v>
      </c>
      <c r="F246" s="33">
        <f>SUM(F247)</f>
        <v>7144.1</v>
      </c>
      <c r="G246" s="34"/>
      <c r="H246" s="33">
        <f>SUM(H247)</f>
        <v>7144.1</v>
      </c>
    </row>
    <row r="247" spans="1:8" ht="45" customHeight="1">
      <c r="A247" s="31">
        <v>239</v>
      </c>
      <c r="B247" s="12">
        <v>703</v>
      </c>
      <c r="C247" s="14" t="s">
        <v>256</v>
      </c>
      <c r="D247" s="14"/>
      <c r="E247" s="15" t="s">
        <v>249</v>
      </c>
      <c r="F247" s="33">
        <f>F248</f>
        <v>7144.1</v>
      </c>
      <c r="G247" s="34"/>
      <c r="H247" s="33">
        <f>H248</f>
        <v>7144.1</v>
      </c>
    </row>
    <row r="248" spans="1:8" ht="39.75" customHeight="1">
      <c r="A248" s="31">
        <v>240</v>
      </c>
      <c r="B248" s="12">
        <v>703</v>
      </c>
      <c r="C248" s="14" t="s">
        <v>257</v>
      </c>
      <c r="D248" s="14"/>
      <c r="E248" s="15" t="s">
        <v>74</v>
      </c>
      <c r="F248" s="33">
        <f>SUM(F249:F249)</f>
        <v>7144.1</v>
      </c>
      <c r="G248" s="34"/>
      <c r="H248" s="33">
        <f>SUM(H249:H249)</f>
        <v>7144.1</v>
      </c>
    </row>
    <row r="249" spans="1:8" ht="29.25" customHeight="1">
      <c r="A249" s="31">
        <v>241</v>
      </c>
      <c r="B249" s="16">
        <v>703</v>
      </c>
      <c r="C249" s="18" t="s">
        <v>257</v>
      </c>
      <c r="D249" s="18" t="s">
        <v>293</v>
      </c>
      <c r="E249" s="19" t="s">
        <v>294</v>
      </c>
      <c r="F249" s="35">
        <v>7144.1</v>
      </c>
      <c r="G249" s="36"/>
      <c r="H249" s="35">
        <v>7144.1</v>
      </c>
    </row>
    <row r="250" spans="1:8" ht="25.5" customHeight="1">
      <c r="A250" s="31">
        <v>242</v>
      </c>
      <c r="B250" s="12">
        <v>707</v>
      </c>
      <c r="C250" s="14"/>
      <c r="D250" s="14"/>
      <c r="E250" s="15" t="s">
        <v>220</v>
      </c>
      <c r="F250" s="33">
        <f>SUM(F251+F264+F269)</f>
        <v>3692.6410000000001</v>
      </c>
      <c r="G250" s="34"/>
      <c r="H250" s="33">
        <f>SUM(H251+H264+H269)</f>
        <v>3446.6439999999993</v>
      </c>
    </row>
    <row r="251" spans="1:8" ht="42.75" customHeight="1">
      <c r="A251" s="31">
        <v>243</v>
      </c>
      <c r="B251" s="12">
        <v>707</v>
      </c>
      <c r="C251" s="14" t="s">
        <v>134</v>
      </c>
      <c r="D251" s="14"/>
      <c r="E251" s="15" t="s">
        <v>341</v>
      </c>
      <c r="F251" s="33">
        <f>SUM(F252)</f>
        <v>3615.221</v>
      </c>
      <c r="G251" s="34"/>
      <c r="H251" s="33">
        <f>SUM(H252)</f>
        <v>3366.2839999999997</v>
      </c>
    </row>
    <row r="252" spans="1:8" ht="34.5" customHeight="1">
      <c r="A252" s="31">
        <v>244</v>
      </c>
      <c r="B252" s="12">
        <v>707</v>
      </c>
      <c r="C252" s="14" t="s">
        <v>262</v>
      </c>
      <c r="D252" s="14"/>
      <c r="E252" s="48" t="s">
        <v>213</v>
      </c>
      <c r="F252" s="33">
        <f>SUM(F253+F256+F258+F261)</f>
        <v>3615.221</v>
      </c>
      <c r="G252" s="36"/>
      <c r="H252" s="33">
        <f>SUM(H253+H256+H258+H261)</f>
        <v>3366.2839999999997</v>
      </c>
    </row>
    <row r="253" spans="1:8" ht="30" customHeight="1">
      <c r="A253" s="31">
        <v>245</v>
      </c>
      <c r="B253" s="12">
        <v>707</v>
      </c>
      <c r="C253" s="14" t="s">
        <v>335</v>
      </c>
      <c r="D253" s="14"/>
      <c r="E253" s="15" t="s">
        <v>75</v>
      </c>
      <c r="F253" s="33">
        <f>SUM(F254:F255)</f>
        <v>0</v>
      </c>
      <c r="G253" s="34">
        <f>G305</f>
        <v>21165</v>
      </c>
      <c r="H253" s="33">
        <f>SUM(H254:H255)</f>
        <v>0</v>
      </c>
    </row>
    <row r="254" spans="1:8" s="1" customFormat="1" ht="35.25" customHeight="1">
      <c r="A254" s="31">
        <v>246</v>
      </c>
      <c r="B254" s="16">
        <v>707</v>
      </c>
      <c r="C254" s="18" t="s">
        <v>335</v>
      </c>
      <c r="D254" s="18" t="s">
        <v>54</v>
      </c>
      <c r="E254" s="19" t="s">
        <v>167</v>
      </c>
      <c r="F254" s="35">
        <f>676.214-676.214</f>
        <v>0</v>
      </c>
      <c r="G254" s="36"/>
      <c r="H254" s="35">
        <f>347.477-347.477</f>
        <v>0</v>
      </c>
    </row>
    <row r="255" spans="1:8" s="1" customFormat="1" ht="24" customHeight="1">
      <c r="A255" s="31">
        <v>247</v>
      </c>
      <c r="B255" s="16">
        <v>707</v>
      </c>
      <c r="C255" s="18" t="s">
        <v>335</v>
      </c>
      <c r="D255" s="18" t="s">
        <v>293</v>
      </c>
      <c r="E255" s="19" t="s">
        <v>294</v>
      </c>
      <c r="F255" s="35">
        <f>947.207-947.207</f>
        <v>0</v>
      </c>
      <c r="G255" s="36"/>
      <c r="H255" s="35">
        <f>947.207-947.207</f>
        <v>0</v>
      </c>
    </row>
    <row r="256" spans="1:8" s="1" customFormat="1" ht="70.5" customHeight="1">
      <c r="A256" s="31">
        <v>248</v>
      </c>
      <c r="B256" s="12">
        <v>707</v>
      </c>
      <c r="C256" s="14" t="s">
        <v>258</v>
      </c>
      <c r="D256" s="14"/>
      <c r="E256" s="41" t="s">
        <v>259</v>
      </c>
      <c r="F256" s="33">
        <f>SUM(F257:F257)</f>
        <v>220.5</v>
      </c>
      <c r="G256" s="34"/>
      <c r="H256" s="33">
        <f>SUM(H257:H257)</f>
        <v>229.4</v>
      </c>
    </row>
    <row r="257" spans="1:8" s="1" customFormat="1" ht="24.75" customHeight="1">
      <c r="A257" s="31">
        <v>249</v>
      </c>
      <c r="B257" s="16">
        <v>707</v>
      </c>
      <c r="C257" s="18" t="s">
        <v>258</v>
      </c>
      <c r="D257" s="18" t="s">
        <v>293</v>
      </c>
      <c r="E257" s="19" t="s">
        <v>294</v>
      </c>
      <c r="F257" s="35">
        <v>220.5</v>
      </c>
      <c r="G257" s="36"/>
      <c r="H257" s="35">
        <v>229.4</v>
      </c>
    </row>
    <row r="258" spans="1:8" s="1" customFormat="1" ht="44.25" customHeight="1">
      <c r="A258" s="31">
        <v>250</v>
      </c>
      <c r="B258" s="12">
        <v>707</v>
      </c>
      <c r="C258" s="14" t="s">
        <v>260</v>
      </c>
      <c r="D258" s="14"/>
      <c r="E258" s="15" t="s">
        <v>261</v>
      </c>
      <c r="F258" s="33">
        <f>SUM(F259:F260)</f>
        <v>1771.3</v>
      </c>
      <c r="G258" s="36"/>
      <c r="H258" s="33">
        <f>SUM(H259:H260)</f>
        <v>1842.1999999999998</v>
      </c>
    </row>
    <row r="259" spans="1:8" s="1" customFormat="1" ht="29.25" customHeight="1">
      <c r="A259" s="31">
        <v>251</v>
      </c>
      <c r="B259" s="16">
        <v>707</v>
      </c>
      <c r="C259" s="18" t="s">
        <v>260</v>
      </c>
      <c r="D259" s="18" t="s">
        <v>54</v>
      </c>
      <c r="E259" s="19" t="s">
        <v>167</v>
      </c>
      <c r="F259" s="35">
        <v>1010.39</v>
      </c>
      <c r="G259" s="36"/>
      <c r="H259" s="35">
        <v>1076.8</v>
      </c>
    </row>
    <row r="260" spans="1:8" s="1" customFormat="1" ht="29.25" customHeight="1">
      <c r="A260" s="31">
        <v>252</v>
      </c>
      <c r="B260" s="16">
        <v>707</v>
      </c>
      <c r="C260" s="18" t="s">
        <v>260</v>
      </c>
      <c r="D260" s="18" t="s">
        <v>293</v>
      </c>
      <c r="E260" s="19" t="s">
        <v>294</v>
      </c>
      <c r="F260" s="35">
        <v>760.91</v>
      </c>
      <c r="G260" s="36"/>
      <c r="H260" s="35">
        <v>765.4</v>
      </c>
    </row>
    <row r="261" spans="1:8" s="1" customFormat="1" ht="42.75" customHeight="1">
      <c r="A261" s="31">
        <v>253</v>
      </c>
      <c r="B261" s="60">
        <v>707</v>
      </c>
      <c r="C261" s="62" t="s">
        <v>357</v>
      </c>
      <c r="D261" s="62"/>
      <c r="E261" s="63" t="s">
        <v>358</v>
      </c>
      <c r="F261" s="33">
        <f>SUM(F262:F263)</f>
        <v>1623.421</v>
      </c>
      <c r="G261" s="34"/>
      <c r="H261" s="33">
        <f>SUM(H262:H263)</f>
        <v>1294.684</v>
      </c>
    </row>
    <row r="262" spans="1:8" s="1" customFormat="1" ht="29.25" customHeight="1">
      <c r="A262" s="31">
        <v>254</v>
      </c>
      <c r="B262" s="66">
        <v>707</v>
      </c>
      <c r="C262" s="68" t="s">
        <v>357</v>
      </c>
      <c r="D262" s="68" t="s">
        <v>54</v>
      </c>
      <c r="E262" s="69" t="s">
        <v>167</v>
      </c>
      <c r="F262" s="35">
        <v>676.21400000000006</v>
      </c>
      <c r="G262" s="36"/>
      <c r="H262" s="35">
        <v>347.47699999999998</v>
      </c>
    </row>
    <row r="263" spans="1:8" s="1" customFormat="1" ht="18.75" customHeight="1">
      <c r="A263" s="31">
        <v>255</v>
      </c>
      <c r="B263" s="66">
        <v>707</v>
      </c>
      <c r="C263" s="68" t="s">
        <v>357</v>
      </c>
      <c r="D263" s="68" t="s">
        <v>293</v>
      </c>
      <c r="E263" s="69" t="s">
        <v>294</v>
      </c>
      <c r="F263" s="35">
        <v>947.20699999999999</v>
      </c>
      <c r="G263" s="36"/>
      <c r="H263" s="35">
        <v>947.20699999999999</v>
      </c>
    </row>
    <row r="264" spans="1:8" s="1" customFormat="1" ht="42.75" customHeight="1">
      <c r="A264" s="31">
        <v>256</v>
      </c>
      <c r="B264" s="12">
        <v>707</v>
      </c>
      <c r="C264" s="62" t="s">
        <v>198</v>
      </c>
      <c r="D264" s="62"/>
      <c r="E264" s="63" t="s">
        <v>371</v>
      </c>
      <c r="F264" s="33">
        <f>SUM(F265+F267)</f>
        <v>51.82</v>
      </c>
      <c r="G264" s="34"/>
      <c r="H264" s="33">
        <f>SUM(H265+H267)</f>
        <v>54.160000000000004</v>
      </c>
    </row>
    <row r="265" spans="1:8" s="1" customFormat="1" ht="42.75" customHeight="1">
      <c r="A265" s="31">
        <v>257</v>
      </c>
      <c r="B265" s="12">
        <v>707</v>
      </c>
      <c r="C265" s="14" t="s">
        <v>194</v>
      </c>
      <c r="D265" s="14"/>
      <c r="E265" s="15" t="s">
        <v>195</v>
      </c>
      <c r="F265" s="33">
        <f>SUM(F266)</f>
        <v>18.600000000000001</v>
      </c>
      <c r="G265" s="34"/>
      <c r="H265" s="33">
        <f>SUM(H266)</f>
        <v>19.600000000000001</v>
      </c>
    </row>
    <row r="266" spans="1:8" s="1" customFormat="1" ht="29.25" customHeight="1">
      <c r="A266" s="31">
        <v>258</v>
      </c>
      <c r="B266" s="16">
        <v>707</v>
      </c>
      <c r="C266" s="18" t="s">
        <v>194</v>
      </c>
      <c r="D266" s="18" t="s">
        <v>54</v>
      </c>
      <c r="E266" s="19" t="s">
        <v>167</v>
      </c>
      <c r="F266" s="35">
        <v>18.600000000000001</v>
      </c>
      <c r="G266" s="36"/>
      <c r="H266" s="35">
        <v>19.600000000000001</v>
      </c>
    </row>
    <row r="267" spans="1:8" s="1" customFormat="1" ht="32.25" customHeight="1">
      <c r="A267" s="31">
        <v>259</v>
      </c>
      <c r="B267" s="12">
        <v>707</v>
      </c>
      <c r="C267" s="14" t="s">
        <v>196</v>
      </c>
      <c r="D267" s="14"/>
      <c r="E267" s="15" t="s">
        <v>197</v>
      </c>
      <c r="F267" s="33">
        <f>SUM(F268)</f>
        <v>33.22</v>
      </c>
      <c r="G267" s="34"/>
      <c r="H267" s="33">
        <f>SUM(H268)</f>
        <v>34.56</v>
      </c>
    </row>
    <row r="268" spans="1:8" s="1" customFormat="1" ht="29.25" customHeight="1">
      <c r="A268" s="31">
        <v>260</v>
      </c>
      <c r="B268" s="16">
        <v>707</v>
      </c>
      <c r="C268" s="18" t="s">
        <v>196</v>
      </c>
      <c r="D268" s="18" t="s">
        <v>54</v>
      </c>
      <c r="E268" s="19" t="s">
        <v>167</v>
      </c>
      <c r="F268" s="35">
        <v>33.22</v>
      </c>
      <c r="G268" s="36"/>
      <c r="H268" s="35">
        <v>34.56</v>
      </c>
    </row>
    <row r="269" spans="1:8" s="1" customFormat="1" ht="45" customHeight="1">
      <c r="A269" s="31">
        <v>261</v>
      </c>
      <c r="B269" s="12">
        <v>707</v>
      </c>
      <c r="C269" s="14" t="s">
        <v>330</v>
      </c>
      <c r="D269" s="14"/>
      <c r="E269" s="15" t="s">
        <v>325</v>
      </c>
      <c r="F269" s="33">
        <f>SUM(F270+F272)</f>
        <v>25.6</v>
      </c>
      <c r="G269" s="34"/>
      <c r="H269" s="33">
        <f>SUM(H270+H272)</f>
        <v>26.2</v>
      </c>
    </row>
    <row r="270" spans="1:8" s="1" customFormat="1" ht="29.25" customHeight="1">
      <c r="A270" s="31">
        <v>262</v>
      </c>
      <c r="B270" s="12">
        <v>707</v>
      </c>
      <c r="C270" s="14" t="s">
        <v>326</v>
      </c>
      <c r="D270" s="14"/>
      <c r="E270" s="15" t="s">
        <v>327</v>
      </c>
      <c r="F270" s="33">
        <f>SUM(F271)</f>
        <v>15.6</v>
      </c>
      <c r="G270" s="34"/>
      <c r="H270" s="33">
        <f>SUM(H271)</f>
        <v>16.2</v>
      </c>
    </row>
    <row r="271" spans="1:8" s="1" customFormat="1" ht="29.25" customHeight="1">
      <c r="A271" s="31">
        <v>263</v>
      </c>
      <c r="B271" s="16">
        <v>707</v>
      </c>
      <c r="C271" s="18" t="s">
        <v>326</v>
      </c>
      <c r="D271" s="18" t="s">
        <v>54</v>
      </c>
      <c r="E271" s="19" t="s">
        <v>167</v>
      </c>
      <c r="F271" s="35">
        <v>15.6</v>
      </c>
      <c r="G271" s="36"/>
      <c r="H271" s="35">
        <v>16.2</v>
      </c>
    </row>
    <row r="272" spans="1:8" s="1" customFormat="1" ht="46.5" customHeight="1">
      <c r="A272" s="31">
        <v>264</v>
      </c>
      <c r="B272" s="12">
        <v>707</v>
      </c>
      <c r="C272" s="14" t="s">
        <v>328</v>
      </c>
      <c r="D272" s="14"/>
      <c r="E272" s="15" t="s">
        <v>329</v>
      </c>
      <c r="F272" s="33">
        <f>SUM(F273)</f>
        <v>10</v>
      </c>
      <c r="G272" s="34"/>
      <c r="H272" s="33">
        <f>SUM(H273)</f>
        <v>10</v>
      </c>
    </row>
    <row r="273" spans="1:8" s="1" customFormat="1" ht="29.25" customHeight="1">
      <c r="A273" s="31">
        <v>265</v>
      </c>
      <c r="B273" s="16">
        <v>707</v>
      </c>
      <c r="C273" s="18" t="s">
        <v>328</v>
      </c>
      <c r="D273" s="18" t="s">
        <v>54</v>
      </c>
      <c r="E273" s="19" t="s">
        <v>167</v>
      </c>
      <c r="F273" s="35">
        <v>10</v>
      </c>
      <c r="G273" s="36"/>
      <c r="H273" s="35">
        <v>10</v>
      </c>
    </row>
    <row r="274" spans="1:8" s="1" customFormat="1" ht="23.25" customHeight="1">
      <c r="A274" s="31">
        <v>266</v>
      </c>
      <c r="B274" s="12">
        <v>709</v>
      </c>
      <c r="C274" s="14"/>
      <c r="D274" s="14"/>
      <c r="E274" s="15" t="s">
        <v>324</v>
      </c>
      <c r="F274" s="33">
        <f>SUM(F275+F281+F285+F290+F295+F298)</f>
        <v>243</v>
      </c>
      <c r="G274" s="34"/>
      <c r="H274" s="33">
        <f>SUM(H275+H281+H285+H290+H295+H298)</f>
        <v>252.89999999999998</v>
      </c>
    </row>
    <row r="275" spans="1:8" s="1" customFormat="1" ht="52.5" customHeight="1">
      <c r="A275" s="31">
        <v>267</v>
      </c>
      <c r="B275" s="12">
        <v>709</v>
      </c>
      <c r="C275" s="14" t="s">
        <v>282</v>
      </c>
      <c r="D275" s="14"/>
      <c r="E275" s="15" t="s">
        <v>368</v>
      </c>
      <c r="F275" s="33">
        <f>SUM(F276)</f>
        <v>21.6</v>
      </c>
      <c r="G275" s="34"/>
      <c r="H275" s="33">
        <f>SUM(H276)</f>
        <v>22.5</v>
      </c>
    </row>
    <row r="276" spans="1:8" s="1" customFormat="1" ht="54" customHeight="1">
      <c r="A276" s="31">
        <v>268</v>
      </c>
      <c r="B276" s="12">
        <v>709</v>
      </c>
      <c r="C276" s="14" t="s">
        <v>280</v>
      </c>
      <c r="D276" s="14"/>
      <c r="E276" s="48" t="s">
        <v>225</v>
      </c>
      <c r="F276" s="33">
        <f>SUM(F277+F279)</f>
        <v>21.6</v>
      </c>
      <c r="G276" s="34"/>
      <c r="H276" s="33">
        <f>SUM(H277+H279)</f>
        <v>22.5</v>
      </c>
    </row>
    <row r="277" spans="1:8" s="1" customFormat="1" ht="40.5" customHeight="1">
      <c r="A277" s="31">
        <v>269</v>
      </c>
      <c r="B277" s="12">
        <v>709</v>
      </c>
      <c r="C277" s="14" t="s">
        <v>281</v>
      </c>
      <c r="D277" s="14"/>
      <c r="E277" s="30" t="s">
        <v>279</v>
      </c>
      <c r="F277" s="33">
        <f>SUM(F278)</f>
        <v>19.600000000000001</v>
      </c>
      <c r="G277" s="34"/>
      <c r="H277" s="33">
        <f>SUM(H278)</f>
        <v>19.600000000000001</v>
      </c>
    </row>
    <row r="278" spans="1:8" s="1" customFormat="1" ht="27" customHeight="1">
      <c r="A278" s="31">
        <v>270</v>
      </c>
      <c r="B278" s="16">
        <v>709</v>
      </c>
      <c r="C278" s="18" t="s">
        <v>281</v>
      </c>
      <c r="D278" s="18" t="s">
        <v>54</v>
      </c>
      <c r="E278" s="19" t="s">
        <v>167</v>
      </c>
      <c r="F278" s="35">
        <v>19.600000000000001</v>
      </c>
      <c r="G278" s="36"/>
      <c r="H278" s="35">
        <v>19.600000000000001</v>
      </c>
    </row>
    <row r="279" spans="1:8" s="1" customFormat="1" ht="56.25" customHeight="1">
      <c r="A279" s="31">
        <v>271</v>
      </c>
      <c r="B279" s="12">
        <v>709</v>
      </c>
      <c r="C279" s="14" t="s">
        <v>309</v>
      </c>
      <c r="D279" s="14"/>
      <c r="E279" s="15" t="s">
        <v>308</v>
      </c>
      <c r="F279" s="33">
        <f>SUM(F280)</f>
        <v>2</v>
      </c>
      <c r="G279" s="34"/>
      <c r="H279" s="33">
        <f>SUM(H280)</f>
        <v>2.9</v>
      </c>
    </row>
    <row r="280" spans="1:8" s="1" customFormat="1" ht="35.25" customHeight="1">
      <c r="A280" s="31">
        <v>272</v>
      </c>
      <c r="B280" s="16">
        <v>709</v>
      </c>
      <c r="C280" s="18" t="s">
        <v>309</v>
      </c>
      <c r="D280" s="18" t="s">
        <v>54</v>
      </c>
      <c r="E280" s="19" t="s">
        <v>167</v>
      </c>
      <c r="F280" s="35">
        <v>2</v>
      </c>
      <c r="G280" s="36"/>
      <c r="H280" s="35">
        <v>2.9</v>
      </c>
    </row>
    <row r="281" spans="1:8" s="1" customFormat="1" ht="40.5" customHeight="1">
      <c r="A281" s="31">
        <v>273</v>
      </c>
      <c r="B281" s="12">
        <v>709</v>
      </c>
      <c r="C281" s="14" t="s">
        <v>134</v>
      </c>
      <c r="D281" s="14"/>
      <c r="E281" s="15" t="s">
        <v>341</v>
      </c>
      <c r="F281" s="33">
        <f>SUM(F282)</f>
        <v>13.2</v>
      </c>
      <c r="G281" s="34"/>
      <c r="H281" s="33">
        <f>SUM(H282)</f>
        <v>13.8</v>
      </c>
    </row>
    <row r="282" spans="1:8" s="1" customFormat="1" ht="29.25" customHeight="1">
      <c r="A282" s="31">
        <v>274</v>
      </c>
      <c r="B282" s="12">
        <v>709</v>
      </c>
      <c r="C282" s="14" t="s">
        <v>262</v>
      </c>
      <c r="D282" s="14"/>
      <c r="E282" s="48" t="s">
        <v>213</v>
      </c>
      <c r="F282" s="33">
        <f>SUM(F283)</f>
        <v>13.2</v>
      </c>
      <c r="G282" s="34"/>
      <c r="H282" s="33">
        <f>SUM(H283)</f>
        <v>13.8</v>
      </c>
    </row>
    <row r="283" spans="1:8" s="1" customFormat="1" ht="29.25" customHeight="1">
      <c r="A283" s="31">
        <v>275</v>
      </c>
      <c r="B283" s="12">
        <v>709</v>
      </c>
      <c r="C283" s="14" t="s">
        <v>258</v>
      </c>
      <c r="D283" s="14"/>
      <c r="E283" s="41" t="s">
        <v>259</v>
      </c>
      <c r="F283" s="33">
        <f>SUM(F284)</f>
        <v>13.2</v>
      </c>
      <c r="G283" s="34"/>
      <c r="H283" s="33">
        <f>SUM(H284)</f>
        <v>13.8</v>
      </c>
    </row>
    <row r="284" spans="1:8" s="1" customFormat="1" ht="29.25" customHeight="1">
      <c r="A284" s="31">
        <v>276</v>
      </c>
      <c r="B284" s="16">
        <v>709</v>
      </c>
      <c r="C284" s="18" t="s">
        <v>258</v>
      </c>
      <c r="D284" s="18" t="s">
        <v>54</v>
      </c>
      <c r="E284" s="19" t="s">
        <v>167</v>
      </c>
      <c r="F284" s="35">
        <v>13.2</v>
      </c>
      <c r="G284" s="36"/>
      <c r="H284" s="35">
        <v>13.8</v>
      </c>
    </row>
    <row r="285" spans="1:8" s="1" customFormat="1" ht="49.5" customHeight="1">
      <c r="A285" s="31">
        <v>277</v>
      </c>
      <c r="B285" s="12">
        <v>709</v>
      </c>
      <c r="C285" s="14" t="s">
        <v>174</v>
      </c>
      <c r="D285" s="14"/>
      <c r="E285" s="15" t="s">
        <v>375</v>
      </c>
      <c r="F285" s="33">
        <f>SUM(F286+F288)</f>
        <v>21.6</v>
      </c>
      <c r="G285" s="34"/>
      <c r="H285" s="33">
        <f>SUM(H286+H288)</f>
        <v>22.5</v>
      </c>
    </row>
    <row r="286" spans="1:8" s="1" customFormat="1" ht="53.25" customHeight="1">
      <c r="A286" s="31">
        <v>278</v>
      </c>
      <c r="B286" s="12">
        <v>709</v>
      </c>
      <c r="C286" s="14" t="s">
        <v>175</v>
      </c>
      <c r="D286" s="14"/>
      <c r="E286" s="45" t="s">
        <v>193</v>
      </c>
      <c r="F286" s="33">
        <f>SUM(F287)</f>
        <v>10.8</v>
      </c>
      <c r="G286" s="34"/>
      <c r="H286" s="33">
        <f>SUM(H287)</f>
        <v>10.8</v>
      </c>
    </row>
    <row r="287" spans="1:8" s="1" customFormat="1" ht="29.25" customHeight="1">
      <c r="A287" s="31">
        <v>279</v>
      </c>
      <c r="B287" s="16">
        <v>709</v>
      </c>
      <c r="C287" s="18" t="s">
        <v>175</v>
      </c>
      <c r="D287" s="18" t="s">
        <v>54</v>
      </c>
      <c r="E287" s="19" t="s">
        <v>167</v>
      </c>
      <c r="F287" s="35">
        <v>10.8</v>
      </c>
      <c r="G287" s="36"/>
      <c r="H287" s="35">
        <v>10.8</v>
      </c>
    </row>
    <row r="288" spans="1:8" s="1" customFormat="1" ht="29.25" customHeight="1">
      <c r="A288" s="31">
        <v>280</v>
      </c>
      <c r="B288" s="12">
        <v>709</v>
      </c>
      <c r="C288" s="14" t="s">
        <v>176</v>
      </c>
      <c r="D288" s="14"/>
      <c r="E288" s="45" t="s">
        <v>177</v>
      </c>
      <c r="F288" s="33">
        <f>SUM(F289)</f>
        <v>10.8</v>
      </c>
      <c r="G288" s="34"/>
      <c r="H288" s="33">
        <f>SUM(H289)</f>
        <v>11.7</v>
      </c>
    </row>
    <row r="289" spans="1:8" s="1" customFormat="1" ht="29.25" customHeight="1">
      <c r="A289" s="31">
        <v>281</v>
      </c>
      <c r="B289" s="16">
        <v>709</v>
      </c>
      <c r="C289" s="18" t="s">
        <v>176</v>
      </c>
      <c r="D289" s="18" t="s">
        <v>54</v>
      </c>
      <c r="E289" s="19" t="s">
        <v>167</v>
      </c>
      <c r="F289" s="35">
        <v>10.8</v>
      </c>
      <c r="G289" s="36"/>
      <c r="H289" s="35">
        <v>11.7</v>
      </c>
    </row>
    <row r="290" spans="1:8" s="1" customFormat="1" ht="56.25" customHeight="1">
      <c r="A290" s="31">
        <v>282</v>
      </c>
      <c r="B290" s="12">
        <v>709</v>
      </c>
      <c r="C290" s="14" t="s">
        <v>178</v>
      </c>
      <c r="D290" s="14"/>
      <c r="E290" s="30" t="s">
        <v>370</v>
      </c>
      <c r="F290" s="33">
        <f>SUM(F291+F293)</f>
        <v>8.6</v>
      </c>
      <c r="G290" s="34"/>
      <c r="H290" s="33">
        <f>SUM(H291+H293)</f>
        <v>9</v>
      </c>
    </row>
    <row r="291" spans="1:8" s="1" customFormat="1" ht="29.25" customHeight="1">
      <c r="A291" s="31">
        <v>283</v>
      </c>
      <c r="B291" s="12">
        <v>709</v>
      </c>
      <c r="C291" s="14" t="s">
        <v>179</v>
      </c>
      <c r="D291" s="14"/>
      <c r="E291" s="48" t="s">
        <v>180</v>
      </c>
      <c r="F291" s="33">
        <f>SUM(F292)</f>
        <v>2.2999999999999998</v>
      </c>
      <c r="G291" s="34"/>
      <c r="H291" s="33">
        <f>SUM(H292)</f>
        <v>2.2999999999999998</v>
      </c>
    </row>
    <row r="292" spans="1:8" s="1" customFormat="1" ht="29.25" customHeight="1">
      <c r="A292" s="31">
        <v>284</v>
      </c>
      <c r="B292" s="16">
        <v>709</v>
      </c>
      <c r="C292" s="18" t="s">
        <v>179</v>
      </c>
      <c r="D292" s="18" t="s">
        <v>54</v>
      </c>
      <c r="E292" s="19" t="s">
        <v>167</v>
      </c>
      <c r="F292" s="35">
        <v>2.2999999999999998</v>
      </c>
      <c r="G292" s="36"/>
      <c r="H292" s="35">
        <v>2.2999999999999998</v>
      </c>
    </row>
    <row r="293" spans="1:8" s="1" customFormat="1" ht="52.5" customHeight="1">
      <c r="A293" s="31">
        <v>285</v>
      </c>
      <c r="B293" s="12">
        <v>709</v>
      </c>
      <c r="C293" s="14" t="s">
        <v>181</v>
      </c>
      <c r="D293" s="14"/>
      <c r="E293" s="48" t="s">
        <v>182</v>
      </c>
      <c r="F293" s="33">
        <f>SUM(F294)</f>
        <v>6.3</v>
      </c>
      <c r="G293" s="34"/>
      <c r="H293" s="33">
        <f>SUM(H294)</f>
        <v>6.7</v>
      </c>
    </row>
    <row r="294" spans="1:8" s="1" customFormat="1" ht="29.25" customHeight="1">
      <c r="A294" s="31">
        <v>286</v>
      </c>
      <c r="B294" s="16">
        <v>709</v>
      </c>
      <c r="C294" s="18" t="s">
        <v>181</v>
      </c>
      <c r="D294" s="18" t="s">
        <v>54</v>
      </c>
      <c r="E294" s="19" t="s">
        <v>167</v>
      </c>
      <c r="F294" s="35">
        <v>6.3</v>
      </c>
      <c r="G294" s="36"/>
      <c r="H294" s="35">
        <v>6.7</v>
      </c>
    </row>
    <row r="295" spans="1:8" s="1" customFormat="1" ht="44.25" customHeight="1">
      <c r="A295" s="31">
        <v>287</v>
      </c>
      <c r="B295" s="12">
        <v>709</v>
      </c>
      <c r="C295" s="14" t="s">
        <v>198</v>
      </c>
      <c r="D295" s="14"/>
      <c r="E295" s="63" t="s">
        <v>371</v>
      </c>
      <c r="F295" s="33">
        <f>SUM(F296)</f>
        <v>5</v>
      </c>
      <c r="G295" s="34"/>
      <c r="H295" s="33">
        <f>SUM(H296)</f>
        <v>5</v>
      </c>
    </row>
    <row r="296" spans="1:8" s="1" customFormat="1" ht="29.25" customHeight="1">
      <c r="A296" s="31">
        <v>288</v>
      </c>
      <c r="B296" s="12">
        <v>709</v>
      </c>
      <c r="C296" s="14" t="s">
        <v>194</v>
      </c>
      <c r="D296" s="14"/>
      <c r="E296" s="15" t="s">
        <v>195</v>
      </c>
      <c r="F296" s="33">
        <f>SUM(F297)</f>
        <v>5</v>
      </c>
      <c r="G296" s="34"/>
      <c r="H296" s="33">
        <f>SUM(H297)</f>
        <v>5</v>
      </c>
    </row>
    <row r="297" spans="1:8" s="1" customFormat="1" ht="29.25" customHeight="1">
      <c r="A297" s="31">
        <v>289</v>
      </c>
      <c r="B297" s="16">
        <v>709</v>
      </c>
      <c r="C297" s="18" t="s">
        <v>194</v>
      </c>
      <c r="D297" s="18" t="s">
        <v>54</v>
      </c>
      <c r="E297" s="19" t="s">
        <v>167</v>
      </c>
      <c r="F297" s="35">
        <v>5</v>
      </c>
      <c r="G297" s="36"/>
      <c r="H297" s="35">
        <v>5</v>
      </c>
    </row>
    <row r="298" spans="1:8" s="1" customFormat="1" ht="45.75" customHeight="1">
      <c r="A298" s="31">
        <v>290</v>
      </c>
      <c r="B298" s="12">
        <v>709</v>
      </c>
      <c r="C298" s="14" t="s">
        <v>226</v>
      </c>
      <c r="D298" s="14"/>
      <c r="E298" s="48" t="s">
        <v>227</v>
      </c>
      <c r="F298" s="33">
        <f>SUM(F299+F301+F303)</f>
        <v>173</v>
      </c>
      <c r="G298" s="34"/>
      <c r="H298" s="33">
        <f>SUM(H299+H301+H303)</f>
        <v>180.1</v>
      </c>
    </row>
    <row r="299" spans="1:8" s="1" customFormat="1" ht="32.25" customHeight="1">
      <c r="A299" s="31">
        <v>291</v>
      </c>
      <c r="B299" s="12">
        <v>709</v>
      </c>
      <c r="C299" s="14" t="s">
        <v>228</v>
      </c>
      <c r="D299" s="14"/>
      <c r="E299" s="49" t="s">
        <v>232</v>
      </c>
      <c r="F299" s="33">
        <f>SUM(F300)</f>
        <v>20</v>
      </c>
      <c r="G299" s="34"/>
      <c r="H299" s="33">
        <f>SUM(H300)</f>
        <v>20</v>
      </c>
    </row>
    <row r="300" spans="1:8" s="1" customFormat="1" ht="29.25" customHeight="1">
      <c r="A300" s="31">
        <v>292</v>
      </c>
      <c r="B300" s="16">
        <v>709</v>
      </c>
      <c r="C300" s="18" t="s">
        <v>228</v>
      </c>
      <c r="D300" s="18" t="s">
        <v>54</v>
      </c>
      <c r="E300" s="19" t="s">
        <v>167</v>
      </c>
      <c r="F300" s="35">
        <v>20</v>
      </c>
      <c r="G300" s="36"/>
      <c r="H300" s="35">
        <v>20</v>
      </c>
    </row>
    <row r="301" spans="1:8" s="1" customFormat="1" ht="81.75" customHeight="1">
      <c r="A301" s="31">
        <v>293</v>
      </c>
      <c r="B301" s="12">
        <v>709</v>
      </c>
      <c r="C301" s="14" t="s">
        <v>229</v>
      </c>
      <c r="D301" s="14"/>
      <c r="E301" s="50" t="s">
        <v>230</v>
      </c>
      <c r="F301" s="33">
        <f>SUM(F302)</f>
        <v>148</v>
      </c>
      <c r="G301" s="34"/>
      <c r="H301" s="33">
        <f>SUM(H302)</f>
        <v>155.1</v>
      </c>
    </row>
    <row r="302" spans="1:8" s="1" customFormat="1" ht="29.25" customHeight="1">
      <c r="A302" s="31">
        <v>294</v>
      </c>
      <c r="B302" s="16">
        <v>709</v>
      </c>
      <c r="C302" s="18" t="s">
        <v>229</v>
      </c>
      <c r="D302" s="18" t="s">
        <v>54</v>
      </c>
      <c r="E302" s="19" t="s">
        <v>167</v>
      </c>
      <c r="F302" s="35">
        <v>148</v>
      </c>
      <c r="G302" s="36"/>
      <c r="H302" s="35">
        <v>155.1</v>
      </c>
    </row>
    <row r="303" spans="1:8" s="1" customFormat="1" ht="46.5" customHeight="1">
      <c r="A303" s="31">
        <v>295</v>
      </c>
      <c r="B303" s="12">
        <v>709</v>
      </c>
      <c r="C303" s="14" t="s">
        <v>231</v>
      </c>
      <c r="D303" s="14"/>
      <c r="E303" s="50" t="s">
        <v>233</v>
      </c>
      <c r="F303" s="33">
        <f>SUM(F304)</f>
        <v>5</v>
      </c>
      <c r="G303" s="34"/>
      <c r="H303" s="33">
        <f>SUM(H304)</f>
        <v>5</v>
      </c>
    </row>
    <row r="304" spans="1:8" s="1" customFormat="1" ht="29.25" customHeight="1">
      <c r="A304" s="31">
        <v>296</v>
      </c>
      <c r="B304" s="16">
        <v>709</v>
      </c>
      <c r="C304" s="18" t="s">
        <v>231</v>
      </c>
      <c r="D304" s="18" t="s">
        <v>54</v>
      </c>
      <c r="E304" s="19" t="s">
        <v>167</v>
      </c>
      <c r="F304" s="35">
        <v>5</v>
      </c>
      <c r="G304" s="36"/>
      <c r="H304" s="35">
        <v>5</v>
      </c>
    </row>
    <row r="305" spans="1:8" ht="21.75" customHeight="1">
      <c r="A305" s="31">
        <v>297</v>
      </c>
      <c r="B305" s="12">
        <v>800</v>
      </c>
      <c r="C305" s="14"/>
      <c r="D305" s="14"/>
      <c r="E305" s="32" t="s">
        <v>32</v>
      </c>
      <c r="F305" s="33">
        <f>F306</f>
        <v>30452.170000000002</v>
      </c>
      <c r="G305" s="36">
        <v>21165</v>
      </c>
      <c r="H305" s="33">
        <f>H306</f>
        <v>29669.77</v>
      </c>
    </row>
    <row r="306" spans="1:8" s="2" customFormat="1" ht="15.75" customHeight="1">
      <c r="A306" s="31">
        <v>298</v>
      </c>
      <c r="B306" s="12">
        <v>801</v>
      </c>
      <c r="C306" s="14"/>
      <c r="D306" s="14"/>
      <c r="E306" s="15" t="s">
        <v>19</v>
      </c>
      <c r="F306" s="33">
        <f>SUM(F307)</f>
        <v>30452.170000000002</v>
      </c>
      <c r="G306" s="34"/>
      <c r="H306" s="33">
        <f>SUM(H307)</f>
        <v>29669.77</v>
      </c>
    </row>
    <row r="307" spans="1:8" ht="39" customHeight="1">
      <c r="A307" s="31">
        <v>299</v>
      </c>
      <c r="B307" s="12">
        <v>801</v>
      </c>
      <c r="C307" s="14" t="s">
        <v>138</v>
      </c>
      <c r="D307" s="18"/>
      <c r="E307" s="15" t="s">
        <v>223</v>
      </c>
      <c r="F307" s="33">
        <f>SUM(F308+F312+F315+F319+F321+F323)</f>
        <v>30452.170000000002</v>
      </c>
      <c r="G307" s="34" t="e">
        <f>#REF!+G308+#REF!+#REF!+#REF!</f>
        <v>#REF!</v>
      </c>
      <c r="H307" s="33">
        <f>SUM(H308+H312+H315+H319+H321+H323)</f>
        <v>29669.77</v>
      </c>
    </row>
    <row r="308" spans="1:8" ht="30.75" customHeight="1">
      <c r="A308" s="31">
        <v>300</v>
      </c>
      <c r="B308" s="12">
        <v>801</v>
      </c>
      <c r="C308" s="14" t="s">
        <v>139</v>
      </c>
      <c r="D308" s="14"/>
      <c r="E308" s="15" t="s">
        <v>76</v>
      </c>
      <c r="F308" s="33">
        <f>SUM(F309:F311)</f>
        <v>15842.332</v>
      </c>
      <c r="G308" s="34" t="e">
        <f>#REF!+G312</f>
        <v>#REF!</v>
      </c>
      <c r="H308" s="33">
        <f>SUM(H309:H311)</f>
        <v>15842.332</v>
      </c>
    </row>
    <row r="309" spans="1:8" ht="21" customHeight="1">
      <c r="A309" s="31">
        <v>301</v>
      </c>
      <c r="B309" s="16">
        <v>801</v>
      </c>
      <c r="C309" s="18" t="s">
        <v>139</v>
      </c>
      <c r="D309" s="18" t="s">
        <v>36</v>
      </c>
      <c r="E309" s="19" t="s">
        <v>37</v>
      </c>
      <c r="F309" s="35">
        <v>11818.834000000001</v>
      </c>
      <c r="G309" s="34"/>
      <c r="H309" s="35">
        <v>11818.834000000001</v>
      </c>
    </row>
    <row r="310" spans="1:8" ht="35.25" customHeight="1">
      <c r="A310" s="31">
        <v>302</v>
      </c>
      <c r="B310" s="16">
        <v>801</v>
      </c>
      <c r="C310" s="18" t="s">
        <v>139</v>
      </c>
      <c r="D310" s="18" t="s">
        <v>54</v>
      </c>
      <c r="E310" s="19" t="s">
        <v>167</v>
      </c>
      <c r="F310" s="35">
        <v>3873.498</v>
      </c>
      <c r="G310" s="34"/>
      <c r="H310" s="35">
        <v>3873.498</v>
      </c>
    </row>
    <row r="311" spans="1:8" ht="18" customHeight="1">
      <c r="A311" s="31">
        <v>303</v>
      </c>
      <c r="B311" s="16">
        <v>801</v>
      </c>
      <c r="C311" s="18" t="s">
        <v>139</v>
      </c>
      <c r="D311" s="18" t="s">
        <v>164</v>
      </c>
      <c r="E311" s="19" t="s">
        <v>165</v>
      </c>
      <c r="F311" s="35">
        <v>150</v>
      </c>
      <c r="G311" s="34"/>
      <c r="H311" s="35">
        <v>150</v>
      </c>
    </row>
    <row r="312" spans="1:8" ht="45" customHeight="1">
      <c r="A312" s="31">
        <v>304</v>
      </c>
      <c r="B312" s="12">
        <v>801</v>
      </c>
      <c r="C312" s="14" t="s">
        <v>140</v>
      </c>
      <c r="D312" s="14"/>
      <c r="E312" s="15" t="s">
        <v>77</v>
      </c>
      <c r="F312" s="33">
        <f>SUM(F313:F314)</f>
        <v>4494.0619999999999</v>
      </c>
      <c r="G312" s="34" t="e">
        <f>#REF!</f>
        <v>#REF!</v>
      </c>
      <c r="H312" s="33">
        <f>SUM(H313:H314)</f>
        <v>4494.0619999999999</v>
      </c>
    </row>
    <row r="313" spans="1:8" s="1" customFormat="1" ht="22.5" customHeight="1">
      <c r="A313" s="31">
        <v>305</v>
      </c>
      <c r="B313" s="16">
        <v>801</v>
      </c>
      <c r="C313" s="18" t="s">
        <v>140</v>
      </c>
      <c r="D313" s="18" t="s">
        <v>36</v>
      </c>
      <c r="E313" s="19" t="s">
        <v>37</v>
      </c>
      <c r="F313" s="35">
        <f>3281.244+445.32</f>
        <v>3726.5640000000003</v>
      </c>
      <c r="G313" s="36"/>
      <c r="H313" s="35">
        <f>3281.244+445.32</f>
        <v>3726.5640000000003</v>
      </c>
    </row>
    <row r="314" spans="1:8" ht="28.5" customHeight="1">
      <c r="A314" s="31">
        <v>306</v>
      </c>
      <c r="B314" s="16">
        <v>801</v>
      </c>
      <c r="C314" s="18" t="s">
        <v>140</v>
      </c>
      <c r="D314" s="18" t="s">
        <v>54</v>
      </c>
      <c r="E314" s="19" t="s">
        <v>167</v>
      </c>
      <c r="F314" s="35">
        <f>745.398+22.1</f>
        <v>767.49800000000005</v>
      </c>
      <c r="G314" s="34"/>
      <c r="H314" s="35">
        <f>745.398+22.1</f>
        <v>767.49800000000005</v>
      </c>
    </row>
    <row r="315" spans="1:8" s="1" customFormat="1" ht="41.25" customHeight="1">
      <c r="A315" s="31">
        <v>307</v>
      </c>
      <c r="B315" s="12">
        <v>801</v>
      </c>
      <c r="C315" s="14" t="s">
        <v>141</v>
      </c>
      <c r="D315" s="18"/>
      <c r="E315" s="15" t="s">
        <v>78</v>
      </c>
      <c r="F315" s="33">
        <f>SUM(F316:F318)</f>
        <v>3370.6760000000004</v>
      </c>
      <c r="G315" s="36"/>
      <c r="H315" s="33">
        <f>SUM(H316:H318)</f>
        <v>3370.6760000000004</v>
      </c>
    </row>
    <row r="316" spans="1:8" s="2" customFormat="1" ht="22.5" customHeight="1">
      <c r="A316" s="31">
        <v>308</v>
      </c>
      <c r="B316" s="16">
        <v>801</v>
      </c>
      <c r="C316" s="18" t="s">
        <v>141</v>
      </c>
      <c r="D316" s="18" t="s">
        <v>36</v>
      </c>
      <c r="E316" s="19" t="s">
        <v>58</v>
      </c>
      <c r="F316" s="35">
        <v>2533.4760000000001</v>
      </c>
      <c r="G316" s="34"/>
      <c r="H316" s="35">
        <v>2533.4760000000001</v>
      </c>
    </row>
    <row r="317" spans="1:8" s="1" customFormat="1" ht="29.25" customHeight="1">
      <c r="A317" s="31">
        <v>309</v>
      </c>
      <c r="B317" s="16">
        <v>801</v>
      </c>
      <c r="C317" s="18" t="s">
        <v>141</v>
      </c>
      <c r="D317" s="18" t="s">
        <v>54</v>
      </c>
      <c r="E317" s="19" t="s">
        <v>167</v>
      </c>
      <c r="F317" s="35">
        <v>835.2</v>
      </c>
      <c r="G317" s="36"/>
      <c r="H317" s="35">
        <v>835.2</v>
      </c>
    </row>
    <row r="318" spans="1:8" s="1" customFormat="1">
      <c r="A318" s="31">
        <v>310</v>
      </c>
      <c r="B318" s="16">
        <v>801</v>
      </c>
      <c r="C318" s="18" t="s">
        <v>141</v>
      </c>
      <c r="D318" s="18" t="s">
        <v>164</v>
      </c>
      <c r="E318" s="19" t="s">
        <v>165</v>
      </c>
      <c r="F318" s="35">
        <v>2</v>
      </c>
      <c r="G318" s="36"/>
      <c r="H318" s="35">
        <v>2</v>
      </c>
    </row>
    <row r="319" spans="1:8" s="1" customFormat="1" ht="38.25">
      <c r="A319" s="31">
        <v>311</v>
      </c>
      <c r="B319" s="12">
        <v>801</v>
      </c>
      <c r="C319" s="14" t="s">
        <v>142</v>
      </c>
      <c r="D319" s="18"/>
      <c r="E319" s="15" t="s">
        <v>79</v>
      </c>
      <c r="F319" s="33">
        <f>F320</f>
        <v>286</v>
      </c>
      <c r="G319" s="36"/>
      <c r="H319" s="33">
        <f>H320</f>
        <v>0</v>
      </c>
    </row>
    <row r="320" spans="1:8" ht="27.75" customHeight="1">
      <c r="A320" s="31">
        <v>312</v>
      </c>
      <c r="B320" s="16">
        <v>801</v>
      </c>
      <c r="C320" s="18" t="s">
        <v>142</v>
      </c>
      <c r="D320" s="18" t="s">
        <v>54</v>
      </c>
      <c r="E320" s="19" t="s">
        <v>167</v>
      </c>
      <c r="F320" s="35">
        <v>286</v>
      </c>
      <c r="G320" s="34" t="e">
        <f>#REF!+G321+#REF!+#REF!</f>
        <v>#REF!</v>
      </c>
      <c r="H320" s="35">
        <v>0</v>
      </c>
    </row>
    <row r="321" spans="1:9" ht="20.25" customHeight="1">
      <c r="A321" s="31">
        <v>313</v>
      </c>
      <c r="B321" s="12">
        <v>801</v>
      </c>
      <c r="C321" s="14" t="s">
        <v>143</v>
      </c>
      <c r="D321" s="18"/>
      <c r="E321" s="15" t="s">
        <v>80</v>
      </c>
      <c r="F321" s="33">
        <f>F322</f>
        <v>496.4</v>
      </c>
      <c r="G321" s="34" t="e">
        <f>G322</f>
        <v>#REF!</v>
      </c>
      <c r="H321" s="33">
        <f>H322</f>
        <v>0</v>
      </c>
    </row>
    <row r="322" spans="1:9" ht="31.5" customHeight="1">
      <c r="A322" s="31">
        <v>314</v>
      </c>
      <c r="B322" s="16">
        <v>801</v>
      </c>
      <c r="C322" s="18" t="s">
        <v>143</v>
      </c>
      <c r="D322" s="18" t="s">
        <v>54</v>
      </c>
      <c r="E322" s="19" t="s">
        <v>167</v>
      </c>
      <c r="F322" s="35">
        <v>496.4</v>
      </c>
      <c r="G322" s="34" t="e">
        <f>#REF!</f>
        <v>#REF!</v>
      </c>
      <c r="H322" s="35">
        <v>0</v>
      </c>
    </row>
    <row r="323" spans="1:9" ht="31.5" customHeight="1">
      <c r="A323" s="31">
        <v>315</v>
      </c>
      <c r="B323" s="12">
        <v>801</v>
      </c>
      <c r="C323" s="14" t="s">
        <v>214</v>
      </c>
      <c r="D323" s="14"/>
      <c r="E323" s="15" t="s">
        <v>215</v>
      </c>
      <c r="F323" s="33">
        <f>SUM(F324)</f>
        <v>5962.7</v>
      </c>
      <c r="G323" s="34"/>
      <c r="H323" s="33">
        <f>SUM(H324)</f>
        <v>5962.7</v>
      </c>
    </row>
    <row r="324" spans="1:9" ht="31.5" customHeight="1">
      <c r="A324" s="31">
        <v>316</v>
      </c>
      <c r="B324" s="16">
        <v>801</v>
      </c>
      <c r="C324" s="18" t="s">
        <v>214</v>
      </c>
      <c r="D324" s="18" t="s">
        <v>36</v>
      </c>
      <c r="E324" s="19" t="s">
        <v>58</v>
      </c>
      <c r="F324" s="35">
        <v>5962.7</v>
      </c>
      <c r="G324" s="34"/>
      <c r="H324" s="35">
        <v>5962.7</v>
      </c>
    </row>
    <row r="325" spans="1:9" ht="16.5" customHeight="1">
      <c r="A325" s="31">
        <v>317</v>
      </c>
      <c r="B325" s="12">
        <v>1000</v>
      </c>
      <c r="C325" s="14"/>
      <c r="D325" s="14"/>
      <c r="E325" s="32" t="s">
        <v>20</v>
      </c>
      <c r="F325" s="33">
        <f>SUM(F326+F330+F363)</f>
        <v>31578.304</v>
      </c>
      <c r="G325" s="36"/>
      <c r="H325" s="33">
        <f>SUM(H326+H330+H363)</f>
        <v>31730.904000000002</v>
      </c>
    </row>
    <row r="326" spans="1:9" ht="15.75" customHeight="1">
      <c r="A326" s="31">
        <v>318</v>
      </c>
      <c r="B326" s="12">
        <v>1001</v>
      </c>
      <c r="C326" s="14"/>
      <c r="D326" s="14"/>
      <c r="E326" s="15" t="s">
        <v>25</v>
      </c>
      <c r="F326" s="33">
        <f>SUM(F327)</f>
        <v>2183.1999999999998</v>
      </c>
      <c r="G326" s="34" t="e">
        <f>#REF!</f>
        <v>#REF!</v>
      </c>
      <c r="H326" s="33">
        <f>SUM(H327)</f>
        <v>2183.1999999999998</v>
      </c>
    </row>
    <row r="327" spans="1:9" ht="47.25" customHeight="1">
      <c r="A327" s="31">
        <v>319</v>
      </c>
      <c r="B327" s="12">
        <v>1001</v>
      </c>
      <c r="C327" s="14" t="s">
        <v>104</v>
      </c>
      <c r="D327" s="14"/>
      <c r="E327" s="15" t="s">
        <v>338</v>
      </c>
      <c r="F327" s="33">
        <f>F328</f>
        <v>2183.1999999999998</v>
      </c>
      <c r="G327" s="34"/>
      <c r="H327" s="33">
        <f>H328</f>
        <v>2183.1999999999998</v>
      </c>
    </row>
    <row r="328" spans="1:9" s="1" customFormat="1" ht="63.75" customHeight="1">
      <c r="A328" s="31">
        <v>320</v>
      </c>
      <c r="B328" s="12">
        <v>1001</v>
      </c>
      <c r="C328" s="14" t="s">
        <v>144</v>
      </c>
      <c r="D328" s="14"/>
      <c r="E328" s="43" t="s">
        <v>81</v>
      </c>
      <c r="F328" s="33">
        <f>F329</f>
        <v>2183.1999999999998</v>
      </c>
      <c r="G328" s="36"/>
      <c r="H328" s="33">
        <f>H329</f>
        <v>2183.1999999999998</v>
      </c>
    </row>
    <row r="329" spans="1:9" ht="29.25" customHeight="1">
      <c r="A329" s="31">
        <v>321</v>
      </c>
      <c r="B329" s="16">
        <v>1001</v>
      </c>
      <c r="C329" s="18" t="s">
        <v>144</v>
      </c>
      <c r="D329" s="17" t="s">
        <v>40</v>
      </c>
      <c r="E329" s="19" t="s">
        <v>41</v>
      </c>
      <c r="F329" s="35">
        <v>2183.1999999999998</v>
      </c>
      <c r="G329" s="34" t="e">
        <f>G330+#REF!</f>
        <v>#REF!</v>
      </c>
      <c r="H329" s="35">
        <v>2183.1999999999998</v>
      </c>
    </row>
    <row r="330" spans="1:9" s="1" customFormat="1" ht="26.25" customHeight="1">
      <c r="A330" s="31">
        <v>322</v>
      </c>
      <c r="B330" s="12">
        <v>1003</v>
      </c>
      <c r="C330" s="14"/>
      <c r="D330" s="14"/>
      <c r="E330" s="15" t="s">
        <v>22</v>
      </c>
      <c r="F330" s="33">
        <f>SUM(F331+F341+F344+F353+F357+F360)</f>
        <v>27399.203999999998</v>
      </c>
      <c r="G330" s="36">
        <f>G338</f>
        <v>0</v>
      </c>
      <c r="H330" s="33">
        <f>SUM(H331+H341+H344+H353+H357+H360)</f>
        <v>27551.804</v>
      </c>
    </row>
    <row r="331" spans="1:9" s="2" customFormat="1" ht="39.75" customHeight="1">
      <c r="A331" s="31">
        <v>323</v>
      </c>
      <c r="B331" s="12">
        <v>1003</v>
      </c>
      <c r="C331" s="14" t="s">
        <v>145</v>
      </c>
      <c r="D331" s="14"/>
      <c r="E331" s="63" t="s">
        <v>376</v>
      </c>
      <c r="F331" s="33">
        <f>SUM(F332+F335+F338)</f>
        <v>25661</v>
      </c>
      <c r="G331" s="34"/>
      <c r="H331" s="33">
        <f>SUM(H332+H335+H338)</f>
        <v>25660.9</v>
      </c>
    </row>
    <row r="332" spans="1:9" s="2" customFormat="1" ht="116.25" customHeight="1">
      <c r="A332" s="31">
        <v>324</v>
      </c>
      <c r="B332" s="12">
        <v>1003</v>
      </c>
      <c r="C332" s="14" t="s">
        <v>290</v>
      </c>
      <c r="D332" s="18"/>
      <c r="E332" s="15" t="s">
        <v>83</v>
      </c>
      <c r="F332" s="33">
        <f>SUM(F333:F334)</f>
        <v>4253</v>
      </c>
      <c r="G332" s="36"/>
      <c r="H332" s="33">
        <f>SUM(H333:H334)</f>
        <v>4253</v>
      </c>
    </row>
    <row r="333" spans="1:9" s="2" customFormat="1" ht="27.75" customHeight="1">
      <c r="A333" s="31">
        <v>325</v>
      </c>
      <c r="B333" s="16">
        <v>1003</v>
      </c>
      <c r="C333" s="18" t="s">
        <v>290</v>
      </c>
      <c r="D333" s="18" t="s">
        <v>54</v>
      </c>
      <c r="E333" s="19" t="s">
        <v>167</v>
      </c>
      <c r="F333" s="35">
        <v>50</v>
      </c>
      <c r="G333" s="36"/>
      <c r="H333" s="35">
        <v>50</v>
      </c>
    </row>
    <row r="334" spans="1:9" s="2" customFormat="1" ht="24.75" customHeight="1">
      <c r="A334" s="31">
        <v>326</v>
      </c>
      <c r="B334" s="16">
        <v>1003</v>
      </c>
      <c r="C334" s="18" t="s">
        <v>290</v>
      </c>
      <c r="D334" s="18" t="s">
        <v>38</v>
      </c>
      <c r="E334" s="19" t="s">
        <v>39</v>
      </c>
      <c r="F334" s="35">
        <v>4203</v>
      </c>
      <c r="G334" s="36"/>
      <c r="H334" s="35">
        <v>4203</v>
      </c>
    </row>
    <row r="335" spans="1:9" ht="134.25" customHeight="1">
      <c r="A335" s="31">
        <v>327</v>
      </c>
      <c r="B335" s="12">
        <v>1003</v>
      </c>
      <c r="C335" s="14" t="s">
        <v>146</v>
      </c>
      <c r="D335" s="18"/>
      <c r="E335" s="15" t="s">
        <v>82</v>
      </c>
      <c r="F335" s="33">
        <f>SUM(F336:F337)</f>
        <v>2692</v>
      </c>
      <c r="G335" s="36"/>
      <c r="H335" s="33">
        <f>SUM(H336:H337)</f>
        <v>2691.9</v>
      </c>
    </row>
    <row r="336" spans="1:9" ht="33" customHeight="1">
      <c r="A336" s="31">
        <v>328</v>
      </c>
      <c r="B336" s="16">
        <v>1003</v>
      </c>
      <c r="C336" s="18" t="s">
        <v>146</v>
      </c>
      <c r="D336" s="18" t="s">
        <v>54</v>
      </c>
      <c r="E336" s="19" t="s">
        <v>167</v>
      </c>
      <c r="F336" s="35">
        <v>39.799999999999997</v>
      </c>
      <c r="G336" s="34"/>
      <c r="H336" s="35">
        <v>39.799999999999997</v>
      </c>
      <c r="I336" s="7"/>
    </row>
    <row r="337" spans="1:9" ht="25.5" customHeight="1">
      <c r="A337" s="31">
        <v>329</v>
      </c>
      <c r="B337" s="16">
        <v>1003</v>
      </c>
      <c r="C337" s="18" t="s">
        <v>146</v>
      </c>
      <c r="D337" s="18" t="s">
        <v>40</v>
      </c>
      <c r="E337" s="19" t="s">
        <v>41</v>
      </c>
      <c r="F337" s="35">
        <v>2652.2</v>
      </c>
      <c r="G337" s="34"/>
      <c r="H337" s="35">
        <v>2652.1</v>
      </c>
      <c r="I337" s="59"/>
    </row>
    <row r="338" spans="1:9" ht="129" customHeight="1">
      <c r="A338" s="31">
        <v>330</v>
      </c>
      <c r="B338" s="12">
        <v>1003</v>
      </c>
      <c r="C338" s="14" t="s">
        <v>291</v>
      </c>
      <c r="D338" s="18"/>
      <c r="E338" s="15" t="s">
        <v>84</v>
      </c>
      <c r="F338" s="33">
        <f>SUM(F339:F340)</f>
        <v>18716</v>
      </c>
      <c r="G338" s="36"/>
      <c r="H338" s="33">
        <f>SUM(H339:H340)</f>
        <v>18716</v>
      </c>
    </row>
    <row r="339" spans="1:9" ht="28.5" customHeight="1">
      <c r="A339" s="31">
        <v>331</v>
      </c>
      <c r="B339" s="16">
        <v>1003</v>
      </c>
      <c r="C339" s="18" t="s">
        <v>291</v>
      </c>
      <c r="D339" s="18" t="s">
        <v>54</v>
      </c>
      <c r="E339" s="19" t="s">
        <v>167</v>
      </c>
      <c r="F339" s="35">
        <v>216</v>
      </c>
      <c r="G339" s="36"/>
      <c r="H339" s="35">
        <v>216</v>
      </c>
    </row>
    <row r="340" spans="1:9" s="2" customFormat="1" ht="16.5" customHeight="1">
      <c r="A340" s="31">
        <v>332</v>
      </c>
      <c r="B340" s="16">
        <v>1003</v>
      </c>
      <c r="C340" s="18" t="s">
        <v>291</v>
      </c>
      <c r="D340" s="18" t="s">
        <v>38</v>
      </c>
      <c r="E340" s="19" t="s">
        <v>39</v>
      </c>
      <c r="F340" s="35">
        <v>18500</v>
      </c>
      <c r="G340" s="36"/>
      <c r="H340" s="35">
        <v>18500</v>
      </c>
    </row>
    <row r="341" spans="1:9" ht="44.25" customHeight="1">
      <c r="A341" s="31">
        <v>333</v>
      </c>
      <c r="B341" s="12">
        <v>1003</v>
      </c>
      <c r="C341" s="14" t="s">
        <v>147</v>
      </c>
      <c r="D341" s="18"/>
      <c r="E341" s="15" t="s">
        <v>377</v>
      </c>
      <c r="F341" s="33">
        <f>SUM(F342)</f>
        <v>8.3040000000000003</v>
      </c>
      <c r="G341" s="36"/>
      <c r="H341" s="33">
        <f>SUM(H342)</f>
        <v>8.3040000000000003</v>
      </c>
    </row>
    <row r="342" spans="1:9" ht="51" customHeight="1">
      <c r="A342" s="31">
        <v>334</v>
      </c>
      <c r="B342" s="12">
        <v>1003</v>
      </c>
      <c r="C342" s="13" t="s">
        <v>336</v>
      </c>
      <c r="D342" s="18"/>
      <c r="E342" s="48" t="s">
        <v>263</v>
      </c>
      <c r="F342" s="33">
        <f>SUM(F343)</f>
        <v>8.3040000000000003</v>
      </c>
      <c r="G342" s="36"/>
      <c r="H342" s="33">
        <f>SUM(H343)</f>
        <v>8.3040000000000003</v>
      </c>
    </row>
    <row r="343" spans="1:9" ht="21" customHeight="1">
      <c r="A343" s="31">
        <v>335</v>
      </c>
      <c r="B343" s="16">
        <v>1003</v>
      </c>
      <c r="C343" s="17" t="s">
        <v>336</v>
      </c>
      <c r="D343" s="17" t="s">
        <v>38</v>
      </c>
      <c r="E343" s="19" t="s">
        <v>39</v>
      </c>
      <c r="F343" s="35">
        <v>8.3040000000000003</v>
      </c>
      <c r="G343" s="36"/>
      <c r="H343" s="35">
        <v>8.3040000000000003</v>
      </c>
    </row>
    <row r="344" spans="1:9" ht="40.5" customHeight="1">
      <c r="A344" s="31">
        <v>336</v>
      </c>
      <c r="B344" s="12">
        <v>1003</v>
      </c>
      <c r="C344" s="13" t="s">
        <v>148</v>
      </c>
      <c r="D344" s="18"/>
      <c r="E344" s="15" t="s">
        <v>331</v>
      </c>
      <c r="F344" s="33">
        <f>SUM(F345+F347+F349+F351)</f>
        <v>442.1</v>
      </c>
      <c r="G344" s="36"/>
      <c r="H344" s="33">
        <f>SUM(H345+H347+H349+H351)</f>
        <v>594.1</v>
      </c>
    </row>
    <row r="345" spans="1:9" ht="33.75" customHeight="1">
      <c r="A345" s="31">
        <v>337</v>
      </c>
      <c r="B345" s="12">
        <v>1003</v>
      </c>
      <c r="C345" s="13" t="s">
        <v>247</v>
      </c>
      <c r="D345" s="18"/>
      <c r="E345" s="15" t="s">
        <v>332</v>
      </c>
      <c r="F345" s="33">
        <f>F346</f>
        <v>0</v>
      </c>
      <c r="G345" s="36"/>
      <c r="H345" s="33">
        <f>H346</f>
        <v>0</v>
      </c>
    </row>
    <row r="346" spans="1:9" ht="25.5">
      <c r="A346" s="31">
        <v>338</v>
      </c>
      <c r="B346" s="16">
        <v>1003</v>
      </c>
      <c r="C346" s="17" t="s">
        <v>247</v>
      </c>
      <c r="D346" s="18" t="s">
        <v>40</v>
      </c>
      <c r="E346" s="19" t="s">
        <v>41</v>
      </c>
      <c r="F346" s="35">
        <f>305.3-305.3</f>
        <v>0</v>
      </c>
      <c r="G346" s="36"/>
      <c r="H346" s="35">
        <f>317.6-317.6</f>
        <v>0</v>
      </c>
    </row>
    <row r="347" spans="1:9" ht="29.25" customHeight="1">
      <c r="A347" s="31">
        <v>339</v>
      </c>
      <c r="B347" s="60">
        <v>1003</v>
      </c>
      <c r="C347" s="61" t="s">
        <v>352</v>
      </c>
      <c r="D347" s="62"/>
      <c r="E347" s="78" t="s">
        <v>351</v>
      </c>
      <c r="F347" s="33">
        <f>SUM(F348)</f>
        <v>65.2</v>
      </c>
      <c r="G347" s="34"/>
      <c r="H347" s="33">
        <f>SUM(H348)</f>
        <v>39</v>
      </c>
    </row>
    <row r="348" spans="1:9" ht="27.75" customHeight="1">
      <c r="A348" s="31">
        <v>340</v>
      </c>
      <c r="B348" s="66">
        <v>1003</v>
      </c>
      <c r="C348" s="67" t="s">
        <v>352</v>
      </c>
      <c r="D348" s="68" t="s">
        <v>40</v>
      </c>
      <c r="E348" s="69" t="s">
        <v>41</v>
      </c>
      <c r="F348" s="35">
        <v>65.2</v>
      </c>
      <c r="G348" s="36"/>
      <c r="H348" s="35">
        <v>39</v>
      </c>
    </row>
    <row r="349" spans="1:9" ht="40.5" customHeight="1">
      <c r="A349" s="31">
        <v>341</v>
      </c>
      <c r="B349" s="60">
        <v>1003</v>
      </c>
      <c r="C349" s="61" t="s">
        <v>349</v>
      </c>
      <c r="D349" s="62"/>
      <c r="E349" s="78" t="s">
        <v>350</v>
      </c>
      <c r="F349" s="33">
        <f>SUM(F350)</f>
        <v>71.600000000000009</v>
      </c>
      <c r="G349" s="34"/>
      <c r="H349" s="33">
        <f>SUM(H350)</f>
        <v>237.5</v>
      </c>
    </row>
    <row r="350" spans="1:9" ht="30.75" customHeight="1">
      <c r="A350" s="31">
        <v>342</v>
      </c>
      <c r="B350" s="66">
        <v>1003</v>
      </c>
      <c r="C350" s="67" t="s">
        <v>349</v>
      </c>
      <c r="D350" s="68" t="s">
        <v>40</v>
      </c>
      <c r="E350" s="69" t="s">
        <v>41</v>
      </c>
      <c r="F350" s="35">
        <f>15.4+56.2</f>
        <v>71.600000000000009</v>
      </c>
      <c r="G350" s="36"/>
      <c r="H350" s="35">
        <f>59.8+177.7</f>
        <v>237.5</v>
      </c>
    </row>
    <row r="351" spans="1:9" ht="51.75" customHeight="1">
      <c r="A351" s="31">
        <v>343</v>
      </c>
      <c r="B351" s="60">
        <v>1003</v>
      </c>
      <c r="C351" s="61" t="s">
        <v>354</v>
      </c>
      <c r="D351" s="62"/>
      <c r="E351" s="78" t="s">
        <v>353</v>
      </c>
      <c r="F351" s="33">
        <f>SUM(F352)</f>
        <v>305.3</v>
      </c>
      <c r="G351" s="34"/>
      <c r="H351" s="33">
        <f>SUM(H352)</f>
        <v>317.60000000000002</v>
      </c>
    </row>
    <row r="352" spans="1:9" ht="30.75" customHeight="1">
      <c r="A352" s="31">
        <v>344</v>
      </c>
      <c r="B352" s="66">
        <v>1003</v>
      </c>
      <c r="C352" s="67" t="s">
        <v>354</v>
      </c>
      <c r="D352" s="68" t="s">
        <v>40</v>
      </c>
      <c r="E352" s="69" t="s">
        <v>41</v>
      </c>
      <c r="F352" s="35">
        <v>305.3</v>
      </c>
      <c r="G352" s="36"/>
      <c r="H352" s="35">
        <v>317.60000000000002</v>
      </c>
    </row>
    <row r="353" spans="1:8" ht="47.25" customHeight="1">
      <c r="A353" s="31">
        <v>345</v>
      </c>
      <c r="B353" s="12">
        <v>1003</v>
      </c>
      <c r="C353" s="13" t="s">
        <v>216</v>
      </c>
      <c r="D353" s="14"/>
      <c r="E353" s="15" t="s">
        <v>361</v>
      </c>
      <c r="F353" s="33">
        <f>SUM(F354)</f>
        <v>1256.5999999999999</v>
      </c>
      <c r="G353" s="34"/>
      <c r="H353" s="33">
        <f>SUM(H354)</f>
        <v>1256.5999999999999</v>
      </c>
    </row>
    <row r="354" spans="1:8" ht="55.5" customHeight="1">
      <c r="A354" s="31">
        <v>346</v>
      </c>
      <c r="B354" s="12">
        <v>1003</v>
      </c>
      <c r="C354" s="13" t="s">
        <v>295</v>
      </c>
      <c r="D354" s="14"/>
      <c r="E354" s="15" t="s">
        <v>296</v>
      </c>
      <c r="F354" s="33">
        <f>SUM(F355)</f>
        <v>1256.5999999999999</v>
      </c>
      <c r="G354" s="34"/>
      <c r="H354" s="33">
        <f>SUM(H355)</f>
        <v>1256.5999999999999</v>
      </c>
    </row>
    <row r="355" spans="1:8" ht="28.5" customHeight="1">
      <c r="A355" s="31">
        <v>347</v>
      </c>
      <c r="B355" s="60">
        <v>1003</v>
      </c>
      <c r="C355" s="61" t="s">
        <v>297</v>
      </c>
      <c r="D355" s="62"/>
      <c r="E355" s="63" t="s">
        <v>298</v>
      </c>
      <c r="F355" s="64">
        <f>SUM(F356)</f>
        <v>1256.5999999999999</v>
      </c>
      <c r="G355" s="65"/>
      <c r="H355" s="64">
        <f>SUM(H356)</f>
        <v>1256.5999999999999</v>
      </c>
    </row>
    <row r="356" spans="1:8" ht="27" customHeight="1">
      <c r="A356" s="31">
        <v>348</v>
      </c>
      <c r="B356" s="66">
        <v>1003</v>
      </c>
      <c r="C356" s="67" t="s">
        <v>297</v>
      </c>
      <c r="D356" s="68" t="s">
        <v>40</v>
      </c>
      <c r="E356" s="69" t="s">
        <v>41</v>
      </c>
      <c r="F356" s="70">
        <v>1256.5999999999999</v>
      </c>
      <c r="G356" s="71"/>
      <c r="H356" s="70">
        <v>1256.5999999999999</v>
      </c>
    </row>
    <row r="357" spans="1:8" ht="42" customHeight="1">
      <c r="A357" s="31">
        <v>349</v>
      </c>
      <c r="B357" s="12">
        <v>1003</v>
      </c>
      <c r="C357" s="13" t="s">
        <v>222</v>
      </c>
      <c r="D357" s="14"/>
      <c r="E357" s="48" t="s">
        <v>378</v>
      </c>
      <c r="F357" s="33">
        <f>SUM(F358)</f>
        <v>16.2</v>
      </c>
      <c r="G357" s="34"/>
      <c r="H357" s="33">
        <f>SUM(H358)</f>
        <v>16.899999999999999</v>
      </c>
    </row>
    <row r="358" spans="1:8" ht="41.25" customHeight="1">
      <c r="A358" s="31">
        <v>350</v>
      </c>
      <c r="B358" s="12">
        <v>1003</v>
      </c>
      <c r="C358" s="13" t="s">
        <v>270</v>
      </c>
      <c r="D358" s="14"/>
      <c r="E358" s="15" t="s">
        <v>271</v>
      </c>
      <c r="F358" s="33">
        <f>SUM(F359)</f>
        <v>16.2</v>
      </c>
      <c r="G358" s="34"/>
      <c r="H358" s="33">
        <f>SUM(H359)</f>
        <v>16.899999999999999</v>
      </c>
    </row>
    <row r="359" spans="1:8" ht="38.25">
      <c r="A359" s="31">
        <v>351</v>
      </c>
      <c r="B359" s="16">
        <v>1003</v>
      </c>
      <c r="C359" s="17" t="s">
        <v>270</v>
      </c>
      <c r="D359" s="18" t="s">
        <v>54</v>
      </c>
      <c r="E359" s="19" t="s">
        <v>167</v>
      </c>
      <c r="F359" s="35">
        <v>16.2</v>
      </c>
      <c r="G359" s="36"/>
      <c r="H359" s="35">
        <v>16.899999999999999</v>
      </c>
    </row>
    <row r="360" spans="1:8" ht="22.5" customHeight="1">
      <c r="A360" s="31">
        <v>352</v>
      </c>
      <c r="B360" s="12">
        <v>1003</v>
      </c>
      <c r="C360" s="13" t="s">
        <v>99</v>
      </c>
      <c r="D360" s="14"/>
      <c r="E360" s="15" t="s">
        <v>51</v>
      </c>
      <c r="F360" s="33">
        <f>SUM(F361)</f>
        <v>15</v>
      </c>
      <c r="G360" s="36"/>
      <c r="H360" s="33">
        <f>SUM(H361)</f>
        <v>15</v>
      </c>
    </row>
    <row r="361" spans="1:8" ht="74.25" customHeight="1">
      <c r="A361" s="31">
        <v>353</v>
      </c>
      <c r="B361" s="12">
        <v>1003</v>
      </c>
      <c r="C361" s="13" t="s">
        <v>273</v>
      </c>
      <c r="D361" s="13"/>
      <c r="E361" s="41" t="s">
        <v>94</v>
      </c>
      <c r="F361" s="33">
        <f>SUM(F362)</f>
        <v>15</v>
      </c>
      <c r="G361" s="36"/>
      <c r="H361" s="33">
        <f>SUM(H362)</f>
        <v>15</v>
      </c>
    </row>
    <row r="362" spans="1:8" ht="43.5" customHeight="1">
      <c r="A362" s="31">
        <v>354</v>
      </c>
      <c r="B362" s="16">
        <v>1003</v>
      </c>
      <c r="C362" s="17" t="s">
        <v>273</v>
      </c>
      <c r="D362" s="17" t="s">
        <v>43</v>
      </c>
      <c r="E362" s="19" t="s">
        <v>169</v>
      </c>
      <c r="F362" s="35">
        <v>15</v>
      </c>
      <c r="G362" s="36"/>
      <c r="H362" s="35">
        <v>15</v>
      </c>
    </row>
    <row r="363" spans="1:8" s="2" customFormat="1" ht="23.25" customHeight="1">
      <c r="A363" s="31">
        <v>355</v>
      </c>
      <c r="B363" s="12">
        <v>1006</v>
      </c>
      <c r="C363" s="17"/>
      <c r="D363" s="13"/>
      <c r="E363" s="15" t="s">
        <v>33</v>
      </c>
      <c r="F363" s="33">
        <f>SUM(F364)</f>
        <v>1995.8999999999999</v>
      </c>
      <c r="G363" s="34"/>
      <c r="H363" s="33">
        <f>SUM(H364)</f>
        <v>1995.8999999999999</v>
      </c>
    </row>
    <row r="364" spans="1:8" ht="42" customHeight="1">
      <c r="A364" s="31">
        <v>356</v>
      </c>
      <c r="B364" s="12">
        <v>1006</v>
      </c>
      <c r="C364" s="14" t="s">
        <v>145</v>
      </c>
      <c r="D364" s="14"/>
      <c r="E364" s="63" t="s">
        <v>376</v>
      </c>
      <c r="F364" s="33">
        <f>SUM(F365+F368)</f>
        <v>1995.8999999999999</v>
      </c>
      <c r="G364" s="34" t="e">
        <f>G368+G367+#REF!</f>
        <v>#REF!</v>
      </c>
      <c r="H364" s="33">
        <f>SUM(H365+H368)</f>
        <v>1995.8999999999999</v>
      </c>
    </row>
    <row r="365" spans="1:8" ht="126" customHeight="1">
      <c r="A365" s="31">
        <v>357</v>
      </c>
      <c r="B365" s="12">
        <v>1006</v>
      </c>
      <c r="C365" s="14" t="s">
        <v>290</v>
      </c>
      <c r="D365" s="14"/>
      <c r="E365" s="15" t="s">
        <v>85</v>
      </c>
      <c r="F365" s="33">
        <f>SUM(F366:F367)</f>
        <v>638.79999999999995</v>
      </c>
      <c r="G365" s="34"/>
      <c r="H365" s="33">
        <f>SUM(H366:H367)</f>
        <v>638.79999999999995</v>
      </c>
    </row>
    <row r="366" spans="1:8" ht="32.25" customHeight="1">
      <c r="A366" s="31">
        <v>358</v>
      </c>
      <c r="B366" s="16">
        <v>1006</v>
      </c>
      <c r="C366" s="18" t="s">
        <v>290</v>
      </c>
      <c r="D366" s="18" t="s">
        <v>42</v>
      </c>
      <c r="E366" s="19" t="s">
        <v>168</v>
      </c>
      <c r="F366" s="35">
        <v>419</v>
      </c>
      <c r="G366" s="34"/>
      <c r="H366" s="35">
        <v>419</v>
      </c>
    </row>
    <row r="367" spans="1:8" ht="32.25" customHeight="1">
      <c r="A367" s="51">
        <v>359</v>
      </c>
      <c r="B367" s="16">
        <v>1006</v>
      </c>
      <c r="C367" s="18" t="s">
        <v>290</v>
      </c>
      <c r="D367" s="18" t="s">
        <v>54</v>
      </c>
      <c r="E367" s="19" t="s">
        <v>167</v>
      </c>
      <c r="F367" s="35">
        <v>219.8</v>
      </c>
      <c r="G367" s="34" t="e">
        <f>G371+#REF!+#REF!+G378+#REF!+#REF!+#REF!</f>
        <v>#REF!</v>
      </c>
      <c r="H367" s="35">
        <v>219.8</v>
      </c>
    </row>
    <row r="368" spans="1:8" ht="131.25" customHeight="1">
      <c r="A368" s="31">
        <v>360</v>
      </c>
      <c r="B368" s="12">
        <v>1006</v>
      </c>
      <c r="C368" s="14" t="s">
        <v>291</v>
      </c>
      <c r="D368" s="14"/>
      <c r="E368" s="15" t="s">
        <v>86</v>
      </c>
      <c r="F368" s="33">
        <f>SUM(F369:F370)</f>
        <v>1357.1</v>
      </c>
      <c r="G368" s="34" t="e">
        <f>G369</f>
        <v>#REF!</v>
      </c>
      <c r="H368" s="33">
        <f>SUM(H369:H370)</f>
        <v>1357.1</v>
      </c>
    </row>
    <row r="369" spans="1:8" ht="17.25" customHeight="1">
      <c r="A369" s="31">
        <v>361</v>
      </c>
      <c r="B369" s="16">
        <v>1006</v>
      </c>
      <c r="C369" s="18" t="s">
        <v>291</v>
      </c>
      <c r="D369" s="18" t="s">
        <v>42</v>
      </c>
      <c r="E369" s="19" t="s">
        <v>168</v>
      </c>
      <c r="F369" s="35">
        <v>764</v>
      </c>
      <c r="G369" s="34" t="e">
        <f>G370</f>
        <v>#REF!</v>
      </c>
      <c r="H369" s="35">
        <v>764</v>
      </c>
    </row>
    <row r="370" spans="1:8" ht="25.5" customHeight="1">
      <c r="A370" s="31">
        <v>362</v>
      </c>
      <c r="B370" s="16">
        <v>1006</v>
      </c>
      <c r="C370" s="18" t="s">
        <v>291</v>
      </c>
      <c r="D370" s="18" t="s">
        <v>54</v>
      </c>
      <c r="E370" s="19" t="s">
        <v>167</v>
      </c>
      <c r="F370" s="35">
        <v>593.1</v>
      </c>
      <c r="G370" s="34" t="e">
        <f>#REF!</f>
        <v>#REF!</v>
      </c>
      <c r="H370" s="35">
        <v>593.1</v>
      </c>
    </row>
    <row r="371" spans="1:8" ht="21.75" customHeight="1">
      <c r="A371" s="31">
        <v>363</v>
      </c>
      <c r="B371" s="12">
        <v>1100</v>
      </c>
      <c r="C371" s="13"/>
      <c r="D371" s="13"/>
      <c r="E371" s="15" t="s">
        <v>29</v>
      </c>
      <c r="F371" s="33">
        <f>SUM(F372)</f>
        <v>8689.34</v>
      </c>
      <c r="G371" s="34" t="e">
        <f>#REF!+#REF!</f>
        <v>#REF!</v>
      </c>
      <c r="H371" s="33">
        <f>SUM(H372)</f>
        <v>8682.24</v>
      </c>
    </row>
    <row r="372" spans="1:8" ht="21.75" customHeight="1">
      <c r="A372" s="31">
        <v>364</v>
      </c>
      <c r="B372" s="12">
        <v>1102</v>
      </c>
      <c r="C372" s="13"/>
      <c r="D372" s="13"/>
      <c r="E372" s="15" t="s">
        <v>160</v>
      </c>
      <c r="F372" s="33">
        <f>SUM(F373)</f>
        <v>8689.34</v>
      </c>
      <c r="G372" s="34"/>
      <c r="H372" s="33">
        <f>SUM(H373)</f>
        <v>8682.24</v>
      </c>
    </row>
    <row r="373" spans="1:8" ht="47.25" customHeight="1">
      <c r="A373" s="31">
        <v>365</v>
      </c>
      <c r="B373" s="12">
        <v>1102</v>
      </c>
      <c r="C373" s="14" t="s">
        <v>119</v>
      </c>
      <c r="D373" s="14"/>
      <c r="E373" s="63" t="s">
        <v>339</v>
      </c>
      <c r="F373" s="33">
        <f>SUM(F374+F376)</f>
        <v>8689.34</v>
      </c>
      <c r="G373" s="36">
        <v>14541</v>
      </c>
      <c r="H373" s="33">
        <f>SUM(H374+H376)</f>
        <v>8682.24</v>
      </c>
    </row>
    <row r="374" spans="1:8" ht="43.5" customHeight="1">
      <c r="A374" s="31">
        <v>366</v>
      </c>
      <c r="B374" s="12">
        <v>1102</v>
      </c>
      <c r="C374" s="14" t="s">
        <v>155</v>
      </c>
      <c r="D374" s="14"/>
      <c r="E374" s="30" t="s">
        <v>93</v>
      </c>
      <c r="F374" s="33">
        <f>SUM(F375)</f>
        <v>148.9</v>
      </c>
      <c r="G374" s="36"/>
      <c r="H374" s="33">
        <f>SUM(H375)</f>
        <v>141.80000000000001</v>
      </c>
    </row>
    <row r="375" spans="1:8" ht="35.25" customHeight="1">
      <c r="A375" s="31">
        <v>367</v>
      </c>
      <c r="B375" s="16">
        <v>1102</v>
      </c>
      <c r="C375" s="18" t="s">
        <v>155</v>
      </c>
      <c r="D375" s="18" t="s">
        <v>54</v>
      </c>
      <c r="E375" s="19" t="s">
        <v>167</v>
      </c>
      <c r="F375" s="35">
        <v>148.9</v>
      </c>
      <c r="G375" s="36"/>
      <c r="H375" s="35">
        <v>141.80000000000001</v>
      </c>
    </row>
    <row r="376" spans="1:8" ht="30.75" customHeight="1">
      <c r="A376" s="31">
        <v>368</v>
      </c>
      <c r="B376" s="12">
        <v>1102</v>
      </c>
      <c r="C376" s="14" t="s">
        <v>156</v>
      </c>
      <c r="D376" s="14"/>
      <c r="E376" s="15" t="s">
        <v>88</v>
      </c>
      <c r="F376" s="33">
        <f>SUM(F377:F379)</f>
        <v>8540.44</v>
      </c>
      <c r="G376" s="36">
        <v>7823</v>
      </c>
      <c r="H376" s="33">
        <f>SUM(H377:H379)</f>
        <v>8540.44</v>
      </c>
    </row>
    <row r="377" spans="1:8" ht="24" customHeight="1">
      <c r="A377" s="31">
        <v>369</v>
      </c>
      <c r="B377" s="16">
        <v>1102</v>
      </c>
      <c r="C377" s="18" t="s">
        <v>156</v>
      </c>
      <c r="D377" s="18" t="s">
        <v>36</v>
      </c>
      <c r="E377" s="19" t="s">
        <v>58</v>
      </c>
      <c r="F377" s="35">
        <v>6937.14</v>
      </c>
      <c r="G377" s="36"/>
      <c r="H377" s="35">
        <v>6937.1</v>
      </c>
    </row>
    <row r="378" spans="1:8" ht="27.75" customHeight="1">
      <c r="A378" s="31">
        <v>370</v>
      </c>
      <c r="B378" s="16">
        <v>1102</v>
      </c>
      <c r="C378" s="18" t="s">
        <v>156</v>
      </c>
      <c r="D378" s="18" t="s">
        <v>54</v>
      </c>
      <c r="E378" s="19" t="s">
        <v>87</v>
      </c>
      <c r="F378" s="35">
        <v>1572.3</v>
      </c>
      <c r="G378" s="34" t="e">
        <f>#REF!</f>
        <v>#REF!</v>
      </c>
      <c r="H378" s="35">
        <v>1572.34</v>
      </c>
    </row>
    <row r="379" spans="1:8" ht="21" customHeight="1">
      <c r="A379" s="31">
        <v>371</v>
      </c>
      <c r="B379" s="16">
        <v>1102</v>
      </c>
      <c r="C379" s="18" t="s">
        <v>156</v>
      </c>
      <c r="D379" s="18" t="s">
        <v>164</v>
      </c>
      <c r="E379" s="19" t="s">
        <v>165</v>
      </c>
      <c r="F379" s="35">
        <v>31</v>
      </c>
      <c r="G379" s="34"/>
      <c r="H379" s="35">
        <v>31</v>
      </c>
    </row>
    <row r="380" spans="1:8" s="1" customFormat="1" ht="15">
      <c r="A380" s="31">
        <v>372</v>
      </c>
      <c r="B380" s="12">
        <v>1200</v>
      </c>
      <c r="C380" s="14"/>
      <c r="D380" s="14"/>
      <c r="E380" s="32" t="s">
        <v>46</v>
      </c>
      <c r="F380" s="33">
        <f>SUM(F381)</f>
        <v>503</v>
      </c>
      <c r="G380" s="36"/>
      <c r="H380" s="33">
        <f>SUM(H381)</f>
        <v>503.03999999999996</v>
      </c>
    </row>
    <row r="381" spans="1:8" s="1" customFormat="1" ht="15">
      <c r="A381" s="31">
        <v>373</v>
      </c>
      <c r="B381" s="12">
        <v>1202</v>
      </c>
      <c r="C381" s="14"/>
      <c r="D381" s="14"/>
      <c r="E381" s="32" t="s">
        <v>161</v>
      </c>
      <c r="F381" s="33">
        <f>SUM(F382+F385)</f>
        <v>503</v>
      </c>
      <c r="G381" s="36"/>
      <c r="H381" s="33">
        <f>SUM(H382+H385)</f>
        <v>503.03999999999996</v>
      </c>
    </row>
    <row r="382" spans="1:8" s="1" customFormat="1" ht="39.75" customHeight="1">
      <c r="A382" s="31">
        <v>374</v>
      </c>
      <c r="B382" s="12">
        <v>1202</v>
      </c>
      <c r="C382" s="14" t="s">
        <v>104</v>
      </c>
      <c r="D382" s="14"/>
      <c r="E382" s="15" t="s">
        <v>338</v>
      </c>
      <c r="F382" s="33">
        <f>SUM(F383)</f>
        <v>353</v>
      </c>
      <c r="G382" s="36"/>
      <c r="H382" s="33">
        <f>SUM(H383)</f>
        <v>353.02</v>
      </c>
    </row>
    <row r="383" spans="1:8" s="2" customFormat="1" ht="32.25" customHeight="1">
      <c r="A383" s="31">
        <v>375</v>
      </c>
      <c r="B383" s="12">
        <v>1202</v>
      </c>
      <c r="C383" s="14" t="s">
        <v>149</v>
      </c>
      <c r="D383" s="14"/>
      <c r="E383" s="15" t="s">
        <v>89</v>
      </c>
      <c r="F383" s="33">
        <f>SUM(F384)</f>
        <v>353</v>
      </c>
      <c r="G383" s="34"/>
      <c r="H383" s="33">
        <f>SUM(H384)</f>
        <v>353.02</v>
      </c>
    </row>
    <row r="384" spans="1:8" ht="21" customHeight="1">
      <c r="A384" s="31">
        <v>376</v>
      </c>
      <c r="B384" s="16">
        <v>1202</v>
      </c>
      <c r="C384" s="18" t="s">
        <v>149</v>
      </c>
      <c r="D384" s="18" t="s">
        <v>224</v>
      </c>
      <c r="E384" s="52" t="s">
        <v>274</v>
      </c>
      <c r="F384" s="35">
        <v>353</v>
      </c>
      <c r="G384" s="36"/>
      <c r="H384" s="35">
        <v>353.02</v>
      </c>
    </row>
    <row r="385" spans="1:11">
      <c r="A385" s="31">
        <v>377</v>
      </c>
      <c r="B385" s="12">
        <v>1202</v>
      </c>
      <c r="C385" s="14" t="s">
        <v>99</v>
      </c>
      <c r="D385" s="18"/>
      <c r="E385" s="15" t="s">
        <v>51</v>
      </c>
      <c r="F385" s="33">
        <f>SUM(F386)</f>
        <v>150</v>
      </c>
      <c r="G385" s="36"/>
      <c r="H385" s="33">
        <f>SUM(H386)</f>
        <v>150.02000000000001</v>
      </c>
    </row>
    <row r="386" spans="1:11" ht="35.25" customHeight="1">
      <c r="A386" s="31">
        <v>378</v>
      </c>
      <c r="B386" s="12">
        <v>1202</v>
      </c>
      <c r="C386" s="14" t="s">
        <v>154</v>
      </c>
      <c r="D386" s="18"/>
      <c r="E386" s="15" t="s">
        <v>90</v>
      </c>
      <c r="F386" s="33">
        <f>SUM(F387)</f>
        <v>150</v>
      </c>
      <c r="G386" s="36"/>
      <c r="H386" s="33">
        <f>SUM(H387)</f>
        <v>150.02000000000001</v>
      </c>
    </row>
    <row r="387" spans="1:11" ht="20.25" customHeight="1">
      <c r="A387" s="31">
        <v>379</v>
      </c>
      <c r="B387" s="16">
        <v>1202</v>
      </c>
      <c r="C387" s="18" t="s">
        <v>154</v>
      </c>
      <c r="D387" s="18" t="s">
        <v>224</v>
      </c>
      <c r="E387" s="52" t="s">
        <v>274</v>
      </c>
      <c r="F387" s="35">
        <v>150</v>
      </c>
      <c r="G387" s="36"/>
      <c r="H387" s="35">
        <v>150.02000000000001</v>
      </c>
    </row>
    <row r="388" spans="1:11" ht="16.5" customHeight="1">
      <c r="A388" s="31">
        <v>380</v>
      </c>
      <c r="B388" s="16"/>
      <c r="C388" s="18"/>
      <c r="D388" s="18"/>
      <c r="E388" s="32" t="s">
        <v>27</v>
      </c>
      <c r="F388" s="53">
        <f>SUM(F9+F61+F67+F115+F176+F209+F214+F305+F325+F371+F380)</f>
        <v>328011.799</v>
      </c>
      <c r="G388" s="34" t="e">
        <f>G9+G61+G67+#REF!+#REF!+G211+#REF!+G326+G364+#REF!+#REF!</f>
        <v>#REF!</v>
      </c>
      <c r="H388" s="53">
        <f>SUM(H9+H61+H67+H115+H176+H209+H214+H305+H325+H371+H380)</f>
        <v>309228.91699999996</v>
      </c>
    </row>
    <row r="389" spans="1:11" ht="12.75" customHeight="1">
      <c r="A389" s="54"/>
      <c r="B389" s="55"/>
      <c r="C389" s="56"/>
      <c r="D389" s="57"/>
      <c r="E389" s="58"/>
      <c r="J389" s="82" t="s">
        <v>359</v>
      </c>
      <c r="K389" s="83"/>
    </row>
    <row r="390" spans="1:11" ht="12.75" customHeight="1">
      <c r="A390" s="92" t="s">
        <v>365</v>
      </c>
      <c r="B390" s="92"/>
      <c r="C390" s="92"/>
      <c r="D390" s="92"/>
      <c r="E390" s="92"/>
      <c r="F390" s="92"/>
      <c r="G390" s="86"/>
      <c r="H390" s="86"/>
      <c r="J390" s="77" t="s">
        <v>360</v>
      </c>
    </row>
    <row r="391" spans="1:11">
      <c r="A391" s="84"/>
      <c r="B391" s="83"/>
      <c r="C391" s="83"/>
      <c r="D391" s="83"/>
      <c r="E391" s="83"/>
      <c r="F391" s="83"/>
      <c r="G391" s="9"/>
    </row>
    <row r="393" spans="1:11">
      <c r="G393" s="5"/>
      <c r="H393" s="5"/>
    </row>
  </sheetData>
  <autoFilter ref="A8:H390"/>
  <mergeCells count="8">
    <mergeCell ref="J389:K389"/>
    <mergeCell ref="A391:F391"/>
    <mergeCell ref="A6:H6"/>
    <mergeCell ref="E1:H1"/>
    <mergeCell ref="E2:H2"/>
    <mergeCell ref="E3:H3"/>
    <mergeCell ref="B4:H4"/>
    <mergeCell ref="A390:H390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2020-12-16T08:38:41Z</cp:lastPrinted>
  <dcterms:created xsi:type="dcterms:W3CDTF">1996-10-08T23:32:33Z</dcterms:created>
  <dcterms:modified xsi:type="dcterms:W3CDTF">2020-12-23T14:33:00Z</dcterms:modified>
</cp:coreProperties>
</file>