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ож.4" sheetId="6" r:id="rId1"/>
  </sheets>
  <definedNames>
    <definedName name="_xlnm._FilterDatabase" localSheetId="0" hidden="1">прилож.4!$A$8:$G$412</definedName>
    <definedName name="_xlnm.Print_Area" localSheetId="0">прилож.4!$A$1:$F$411</definedName>
  </definedNames>
  <calcPr calcId="125725"/>
</workbook>
</file>

<file path=xl/calcChain.xml><?xml version="1.0" encoding="utf-8"?>
<calcChain xmlns="http://schemas.openxmlformats.org/spreadsheetml/2006/main">
  <c r="F312" i="6"/>
  <c r="F322" l="1"/>
  <c r="F316"/>
  <c r="F225" l="1"/>
  <c r="F110"/>
  <c r="F275"/>
  <c r="F201"/>
  <c r="F338"/>
  <c r="F185"/>
  <c r="F231"/>
  <c r="F91"/>
  <c r="F313"/>
  <c r="F390"/>
  <c r="F307"/>
  <c r="F256" l="1"/>
  <c r="F143" l="1"/>
  <c r="F147"/>
  <c r="F246"/>
  <c r="F276"/>
  <c r="F336"/>
  <c r="F334"/>
  <c r="F267"/>
  <c r="F320"/>
  <c r="F305" l="1"/>
  <c r="F304" s="1"/>
  <c r="F303" s="1"/>
  <c r="F302" s="1"/>
  <c r="F255"/>
  <c r="F184"/>
  <c r="F254"/>
  <c r="F204"/>
  <c r="F203" s="1"/>
  <c r="F78"/>
  <c r="F77" s="1"/>
  <c r="F76" s="1"/>
  <c r="F385"/>
  <c r="F386"/>
  <c r="F273"/>
  <c r="F272" s="1"/>
  <c r="F46"/>
  <c r="F146"/>
  <c r="F324"/>
  <c r="F245"/>
  <c r="F244" s="1"/>
  <c r="F243" s="1"/>
  <c r="F242" s="1"/>
  <c r="F241" s="1"/>
  <c r="F27"/>
  <c r="F297"/>
  <c r="F296" s="1"/>
  <c r="F291"/>
  <c r="F289"/>
  <c r="F278"/>
  <c r="F277" s="1"/>
  <c r="F284"/>
  <c r="F283" s="1"/>
  <c r="F282" s="1"/>
  <c r="F265"/>
  <c r="F262"/>
  <c r="F230"/>
  <c r="F199"/>
  <c r="F191"/>
  <c r="F162"/>
  <c r="F132"/>
  <c r="F131" s="1"/>
  <c r="F130" s="1"/>
  <c r="F72"/>
  <c r="F71" s="1"/>
  <c r="F39"/>
  <c r="F81"/>
  <c r="F84"/>
  <c r="F381"/>
  <c r="F218"/>
  <c r="F258"/>
  <c r="F214"/>
  <c r="F216"/>
  <c r="F399"/>
  <c r="F398" s="1"/>
  <c r="F404"/>
  <c r="F403" s="1"/>
  <c r="F402" s="1"/>
  <c r="F401" s="1"/>
  <c r="F396"/>
  <c r="F388"/>
  <c r="F387" s="1"/>
  <c r="F375"/>
  <c r="F372"/>
  <c r="F367"/>
  <c r="F365"/>
  <c r="F364" s="1"/>
  <c r="F361"/>
  <c r="F360" s="1"/>
  <c r="F359" s="1"/>
  <c r="F356"/>
  <c r="F353"/>
  <c r="F350"/>
  <c r="F345"/>
  <c r="F344" s="1"/>
  <c r="F343" s="1"/>
  <c r="F342" s="1"/>
  <c r="F332"/>
  <c r="F330"/>
  <c r="F329"/>
  <c r="F328" s="1"/>
  <c r="F317"/>
  <c r="F300"/>
  <c r="F287"/>
  <c r="F285"/>
  <c r="F263"/>
  <c r="F261"/>
  <c r="F239"/>
  <c r="F238" s="1"/>
  <c r="F237" s="1"/>
  <c r="F236" s="1"/>
  <c r="F234"/>
  <c r="F232"/>
  <c r="F229"/>
  <c r="F228" s="1"/>
  <c r="F226"/>
  <c r="F224"/>
  <c r="F212"/>
  <c r="F210"/>
  <c r="F208"/>
  <c r="F205"/>
  <c r="F197"/>
  <c r="F194"/>
  <c r="F186"/>
  <c r="F178"/>
  <c r="F177" s="1"/>
  <c r="F175"/>
  <c r="F174" s="1"/>
  <c r="F172"/>
  <c r="F170"/>
  <c r="F168"/>
  <c r="F160"/>
  <c r="F158"/>
  <c r="F156"/>
  <c r="F150"/>
  <c r="F148"/>
  <c r="F144"/>
  <c r="F142"/>
  <c r="F137"/>
  <c r="F136" s="1"/>
  <c r="F135" s="1"/>
  <c r="F134" s="1"/>
  <c r="F127"/>
  <c r="F126" s="1"/>
  <c r="F124"/>
  <c r="F122"/>
  <c r="F116"/>
  <c r="F113"/>
  <c r="F111"/>
  <c r="F108"/>
  <c r="F102"/>
  <c r="F101" s="1"/>
  <c r="F100" s="1"/>
  <c r="F98"/>
  <c r="F96"/>
  <c r="F89"/>
  <c r="F88" s="1"/>
  <c r="F87" s="1"/>
  <c r="F86" s="1"/>
  <c r="F37"/>
  <c r="F41"/>
  <c r="F40" s="1"/>
  <c r="F61"/>
  <c r="F68"/>
  <c r="F66"/>
  <c r="F74"/>
  <c r="F63"/>
  <c r="F50"/>
  <c r="F54"/>
  <c r="F52"/>
  <c r="F31"/>
  <c r="F30" s="1"/>
  <c r="F29" s="1"/>
  <c r="F12"/>
  <c r="F11" s="1"/>
  <c r="F10" s="1"/>
  <c r="G12"/>
  <c r="G11" s="1"/>
  <c r="G10" s="1"/>
  <c r="F16"/>
  <c r="F15" s="1"/>
  <c r="F14" s="1"/>
  <c r="G16"/>
  <c r="G15" s="1"/>
  <c r="G14" s="1"/>
  <c r="F20"/>
  <c r="G20"/>
  <c r="F23"/>
  <c r="I21" s="1"/>
  <c r="G23"/>
  <c r="F26"/>
  <c r="F25" s="1"/>
  <c r="G26"/>
  <c r="G31"/>
  <c r="F35"/>
  <c r="F34" s="1"/>
  <c r="G35"/>
  <c r="F45"/>
  <c r="F44" s="1"/>
  <c r="F43" s="1"/>
  <c r="G45"/>
  <c r="G44" s="1"/>
  <c r="G43" s="1"/>
  <c r="G89"/>
  <c r="G88" s="1"/>
  <c r="G87" s="1"/>
  <c r="G86" s="1"/>
  <c r="G96"/>
  <c r="G95" s="1"/>
  <c r="G93" s="1"/>
  <c r="G92" s="1"/>
  <c r="G135"/>
  <c r="G127"/>
  <c r="G137"/>
  <c r="G148"/>
  <c r="G147" s="1"/>
  <c r="G146" s="1"/>
  <c r="G168"/>
  <c r="G167" s="1"/>
  <c r="G171"/>
  <c r="G185"/>
  <c r="G187"/>
  <c r="G184" s="1"/>
  <c r="G183" s="1"/>
  <c r="G192"/>
  <c r="G191" s="1"/>
  <c r="G190" s="1"/>
  <c r="G223"/>
  <c r="G229"/>
  <c r="G232"/>
  <c r="G247"/>
  <c r="G246" s="1"/>
  <c r="G245" s="1"/>
  <c r="G244" s="1"/>
  <c r="G271"/>
  <c r="G270" s="1"/>
  <c r="G263" s="1"/>
  <c r="G287"/>
  <c r="G286" s="1"/>
  <c r="G303"/>
  <c r="G302" s="1"/>
  <c r="G317"/>
  <c r="G313" s="1"/>
  <c r="G312" s="1"/>
  <c r="G333"/>
  <c r="G332" s="1"/>
  <c r="G331" s="1"/>
  <c r="G351"/>
  <c r="G350" s="1"/>
  <c r="G347" s="1"/>
  <c r="G346" s="1"/>
  <c r="G378"/>
  <c r="G377" s="1"/>
  <c r="G376" s="1"/>
  <c r="G383"/>
  <c r="G382" s="1"/>
  <c r="G389"/>
  <c r="G409"/>
  <c r="G405" s="1"/>
  <c r="G47"/>
  <c r="H27"/>
  <c r="F22"/>
  <c r="F19" s="1"/>
  <c r="F18" s="1"/>
  <c r="F349"/>
  <c r="F348" s="1"/>
  <c r="F371"/>
  <c r="F370" s="1"/>
  <c r="F369" s="1"/>
  <c r="F260"/>
  <c r="G222"/>
  <c r="G221" s="1"/>
  <c r="F121"/>
  <c r="F120" s="1"/>
  <c r="F119" s="1"/>
  <c r="F383" l="1"/>
  <c r="F49"/>
  <c r="F48" s="1"/>
  <c r="F65"/>
  <c r="F95"/>
  <c r="F94" s="1"/>
  <c r="F107"/>
  <c r="F106" s="1"/>
  <c r="F105" s="1"/>
  <c r="F155"/>
  <c r="F154" s="1"/>
  <c r="F153" s="1"/>
  <c r="F152" s="1"/>
  <c r="F167"/>
  <c r="F252"/>
  <c r="F251" s="1"/>
  <c r="F250" s="1"/>
  <c r="F93"/>
  <c r="F311"/>
  <c r="F310" s="1"/>
  <c r="F309" s="1"/>
  <c r="G19"/>
  <c r="G18" s="1"/>
  <c r="G182"/>
  <c r="G29"/>
  <c r="G28" s="1"/>
  <c r="G381"/>
  <c r="F141"/>
  <c r="F140" s="1"/>
  <c r="F139" s="1"/>
  <c r="F166"/>
  <c r="F165" s="1"/>
  <c r="F164" s="1"/>
  <c r="F57"/>
  <c r="F56" s="1"/>
  <c r="F47" s="1"/>
  <c r="F271"/>
  <c r="F270" s="1"/>
  <c r="F269" s="1"/>
  <c r="F118"/>
  <c r="F92" s="1"/>
  <c r="G158"/>
  <c r="G126" s="1"/>
  <c r="F207"/>
  <c r="F380"/>
  <c r="F379" s="1"/>
  <c r="F378" s="1"/>
  <c r="F395"/>
  <c r="F394"/>
  <c r="F393" s="1"/>
  <c r="F295"/>
  <c r="F294" s="1"/>
  <c r="F183"/>
  <c r="F182" s="1"/>
  <c r="F181" s="1"/>
  <c r="F293"/>
  <c r="F347"/>
  <c r="F341" s="1"/>
  <c r="F223"/>
  <c r="F222" s="1"/>
  <c r="F221" s="1"/>
  <c r="F220" s="1"/>
  <c r="F249"/>
  <c r="F248" s="1"/>
  <c r="H143"/>
  <c r="G375"/>
  <c r="G285"/>
  <c r="F28"/>
  <c r="H10" s="1"/>
  <c r="G262"/>
  <c r="F190" l="1"/>
  <c r="F189" s="1"/>
  <c r="F188" s="1"/>
  <c r="F180" s="1"/>
  <c r="F247"/>
  <c r="F129"/>
  <c r="G9"/>
  <c r="F9"/>
  <c r="I17"/>
  <c r="I19" s="1"/>
  <c r="I20" s="1"/>
  <c r="H18"/>
  <c r="H29"/>
  <c r="G410"/>
  <c r="F406" l="1"/>
</calcChain>
</file>

<file path=xl/sharedStrings.xml><?xml version="1.0" encoding="utf-8"?>
<sst xmlns="http://schemas.openxmlformats.org/spreadsheetml/2006/main" count="920" uniqueCount="389">
  <si>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</si>
  <si>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</si>
  <si>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</si>
  <si>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</si>
  <si>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</si>
  <si>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</si>
  <si>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</si>
  <si>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</si>
  <si>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</si>
  <si>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</si>
  <si>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</si>
  <si>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</si>
  <si>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</si>
  <si>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</si>
  <si>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</si>
  <si>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</si>
  <si>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</si>
  <si>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</si>
  <si>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</si>
  <si>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</si>
  <si>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</si>
  <si>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</si>
  <si>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</si>
  <si>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</si>
  <si>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</si>
  <si>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</si>
  <si>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</si>
  <si>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</si>
  <si>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</si>
  <si>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</si>
  <si>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</si>
  <si>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</si>
  <si>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</si>
  <si>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</si>
  <si>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</si>
  <si>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</si>
  <si>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</si>
  <si>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</si>
  <si>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Глава местной администрации (исполнительно-распорядительного органа муниципального образования)</t>
  </si>
  <si>
    <t>к Решению Думы</t>
  </si>
  <si>
    <t>Связь и информатика</t>
  </si>
  <si>
    <t>Сумма, тыс.рублей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</si>
  <si>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</si>
  <si>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</si>
  <si>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</si>
  <si>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</si>
  <si>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</si>
  <si>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</si>
  <si>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</si>
  <si>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</si>
  <si>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</si>
  <si>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</si>
  <si>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</si>
  <si>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</si>
  <si>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Расходы на выплаты персоналу органов местного самоуправления</t>
  </si>
  <si>
    <t>870</t>
  </si>
  <si>
    <t>Резервные средства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</si>
  <si>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</si>
  <si>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</si>
  <si>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</si>
  <si>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410</t>
  </si>
  <si>
    <t>дорога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</si>
  <si>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</si>
  <si>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</si>
  <si>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</si>
  <si>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</si>
  <si>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</si>
  <si>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</si>
  <si>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</si>
  <si>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7000000</t>
  </si>
  <si>
    <t>7002101</t>
  </si>
  <si>
    <t>7002102</t>
  </si>
  <si>
    <t>Обеспечение деятельности государственных органов (центральный аппарат)</t>
  </si>
  <si>
    <t>7002103</t>
  </si>
  <si>
    <t>Обеспечение деятельности муниципальных органов (центральный аппарат)</t>
  </si>
  <si>
    <t>7002104</t>
  </si>
  <si>
    <t>7002105</t>
  </si>
  <si>
    <t xml:space="preserve">Расходы на выплаты персоналу муниципальных органов
</t>
  </si>
  <si>
    <t>Расходы на выплаты персоналу муниципальных
органов</t>
  </si>
  <si>
    <t xml:space="preserve">Обеспечение деятельности муниципальных  органов (центральный аппарат)     </t>
  </si>
  <si>
    <t>240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</si>
  <si>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</si>
  <si>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</si>
  <si>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</si>
  <si>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7002010</t>
  </si>
  <si>
    <t>0100000</t>
  </si>
  <si>
    <r>
      <t>Муниципальная программа  «Развитие Махнёвского муниципального образования на 2014 - 2020 годы»</t>
    </r>
    <r>
      <rPr>
        <sz val="14"/>
        <color indexed="10"/>
        <rFont val="Times New Roman"/>
        <family val="1"/>
        <charset val="204"/>
      </rPr>
      <t xml:space="preserve"> </t>
    </r>
  </si>
  <si>
    <r>
      <t>Подпрограмма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</si>
  <si>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0122000</t>
  </si>
  <si>
    <t>0122001</t>
  </si>
  <si>
    <t>Проведение инвентаризации и паспортизации объектов недвижимого имущества</t>
  </si>
  <si>
    <t>0122002</t>
  </si>
  <si>
    <t>Иные закупки товаров, работ и услуг для обеспечения муниципальных нужд</t>
  </si>
  <si>
    <t xml:space="preserve">Иные закупки товаров, работ и услуг для обеспечения муниципальных нужд
</t>
  </si>
  <si>
    <t>0122003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</si>
  <si>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</si>
  <si>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0112000</t>
  </si>
  <si>
    <t xml:space="preserve">Подпрограмма «Общегосударственные вопросы» </t>
  </si>
  <si>
    <t>0112012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</si>
  <si>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</si>
  <si>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</si>
  <si>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</si>
  <si>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>Бюджетные инвестиции</t>
  </si>
  <si>
    <t>0112013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</si>
  <si>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</si>
  <si>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</si>
  <si>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0112060</t>
  </si>
  <si>
    <t>0114110</t>
  </si>
  <si>
    <t>0110000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</si>
  <si>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</si>
  <si>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0114120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</si>
  <si>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</si>
  <si>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</si>
  <si>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Подпрограмма «Развитие жилищно-коммунального хозяйства и благоустройства Махнёвского муниципального образования на 2014-2020 годы»</t>
  </si>
  <si>
    <t>7002107</t>
  </si>
  <si>
    <t>7005118</t>
  </si>
  <si>
    <t>01Б2010</t>
  </si>
  <si>
    <t>01Б2020</t>
  </si>
  <si>
    <t>01Б2000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</si>
  <si>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</si>
  <si>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01Г2000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</si>
  <si>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</si>
  <si>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</si>
  <si>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</si>
  <si>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>01Г2210</t>
  </si>
  <si>
    <t>01Г2220</t>
  </si>
  <si>
    <t>01Г2230</t>
  </si>
  <si>
    <t>0132201</t>
  </si>
  <si>
    <t xml:space="preserve">Подпрограмма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</si>
  <si>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Муниципальные мероприятия, направленные на профилактику экстремизма</t>
  </si>
  <si>
    <t>0192200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</si>
  <si>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</si>
  <si>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</si>
  <si>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0192232</t>
  </si>
  <si>
    <t>0192233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</si>
  <si>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</si>
  <si>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</si>
  <si>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Капитальный ремонт дорог общего пользования местного значения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</si>
  <si>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</si>
  <si>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</si>
  <si>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</si>
  <si>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 xml:space="preserve">            Содействие развитию субъектов малого и среднего предпринимательства на территории Махнёвского муниципального образования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</si>
  <si>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</si>
  <si>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Организация и проведение сельскохозяйственных ярмарок на территории Махнёвского муниципального образования</t>
  </si>
  <si>
    <t>0152310</t>
  </si>
  <si>
    <t>0152320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</si>
  <si>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</si>
  <si>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</si>
  <si>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</si>
  <si>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0152330</t>
  </si>
  <si>
    <t>0152340</t>
  </si>
  <si>
    <t>0152350</t>
  </si>
  <si>
    <t>0152370</t>
  </si>
  <si>
    <t xml:space="preserve">Развитие комплексного благоустройства и озеленения территории </t>
  </si>
  <si>
    <t>0152371</t>
  </si>
  <si>
    <t>0152373</t>
  </si>
  <si>
    <t>0152374</t>
  </si>
  <si>
    <t xml:space="preserve">Прочие мероприятия по благоустройству территории </t>
  </si>
  <si>
    <t>0152375</t>
  </si>
  <si>
    <t>Озеленение</t>
  </si>
  <si>
    <t>0152376</t>
  </si>
  <si>
    <t>Благоустройство дворовых территорий</t>
  </si>
  <si>
    <t>0152377</t>
  </si>
  <si>
    <t>Подпрограмма "Инженерное обустройство земельных участков под жилищное строительство в Махнёвском муниципальном образовании"</t>
  </si>
  <si>
    <t xml:space="preserve">Предоставление гражданам бесплатных однократных земельных участков </t>
  </si>
  <si>
    <t>01И2300</t>
  </si>
  <si>
    <t xml:space="preserve">Подпрограмма «Экология и природные ресурсы Махнёвского муниципального образования на 2014 - 2020 годы» </t>
  </si>
  <si>
    <t>0182200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</si>
  <si>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</si>
  <si>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0182220</t>
  </si>
  <si>
    <t>0162510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</si>
  <si>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</si>
  <si>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</si>
  <si>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</si>
  <si>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</si>
  <si>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</si>
  <si>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0160000</t>
  </si>
  <si>
    <t>0164510</t>
  </si>
  <si>
    <t>«Развитие системы общего образования в Махнёвском муниципальном образовании»</t>
  </si>
  <si>
    <t>0162520</t>
  </si>
  <si>
    <t>0164511</t>
  </si>
  <si>
    <t>0164512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</si>
  <si>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</si>
  <si>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</si>
  <si>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</si>
  <si>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</si>
  <si>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0164530</t>
  </si>
  <si>
    <t>0164531</t>
  </si>
  <si>
    <t>0164532</t>
  </si>
  <si>
    <t>0164540</t>
  </si>
  <si>
    <t>0162511</t>
  </si>
  <si>
    <t>0162521</t>
  </si>
  <si>
    <t>0162530</t>
  </si>
  <si>
    <t>0162531</t>
  </si>
  <si>
    <t>«Развитие системы дополнительного образования, отдыха и оздоровления детей в Махнёвском муниципальном образовании»</t>
  </si>
  <si>
    <t>0162532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</si>
  <si>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</si>
  <si>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</si>
  <si>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0164560</t>
  </si>
  <si>
    <t>Организация отдыха детей в каникулярное время</t>
  </si>
  <si>
    <t>0192230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</si>
  <si>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</si>
  <si>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</si>
  <si>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0192530</t>
  </si>
  <si>
    <t xml:space="preserve">Подпрограмма «Развитие культуры на территории Махнёвского муниципального образования на 2014-2020 годы» </t>
  </si>
  <si>
    <t xml:space="preserve">Подпрограмма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</si>
  <si>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 xml:space="preserve">Подпрограмма «Развитие системы образования Махнёвского муниципального образования на 2014-2020 годы»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</si>
  <si>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</si>
  <si>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</si>
  <si>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>0172620</t>
  </si>
  <si>
    <t>0172610</t>
  </si>
  <si>
    <t>0172630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</si>
  <si>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</si>
  <si>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0172640</t>
  </si>
  <si>
    <t xml:space="preserve">Обеспечение мероприятий по укреплению и развитию материально-технической базы муниципальных учреждений культуры </t>
  </si>
  <si>
    <t>0172650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</si>
  <si>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</si>
  <si>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0172660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</si>
  <si>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</si>
  <si>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</si>
  <si>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01Я5250</t>
  </si>
  <si>
    <t>01Я0000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</si>
  <si>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</si>
  <si>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</si>
  <si>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01Я4910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</si>
  <si>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</si>
  <si>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01Я4920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</si>
  <si>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</si>
  <si>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</si>
  <si>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</si>
  <si>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0192000</t>
  </si>
  <si>
    <t>Организация предоставления услуг (выполнения работ) в сфере физической культуры и спорта</t>
  </si>
  <si>
    <t>0192820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</si>
  <si>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</si>
  <si>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>0192840</t>
  </si>
  <si>
    <t>0192842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</si>
  <si>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</si>
  <si>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>0112930</t>
  </si>
  <si>
    <t>0112020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</si>
  <si>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</si>
  <si>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</si>
  <si>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</si>
  <si>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>7002108</t>
  </si>
  <si>
    <t>0112140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</si>
  <si>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</si>
  <si>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</si>
  <si>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</si>
  <si>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Подпрограмма "Обеспечение мероприятий по гражданской обороне и предупреждение, ликвидация чрезвычайных ситуаций"</t>
  </si>
  <si>
    <t>Выполнение мероприятий по гражданской обороне</t>
  </si>
  <si>
    <t>Приобретение контейнеров и благоустройство территории  под ними</t>
  </si>
  <si>
    <t>0150000</t>
  </si>
  <si>
    <t>0170000</t>
  </si>
  <si>
    <t>7002109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</si>
  <si>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</si>
  <si>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7002910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</si>
  <si>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2015год</t>
  </si>
  <si>
    <t>Представительские расходы Думы Махнёвского муниципального образования, Контрольного органа Махнёвского МО</t>
  </si>
  <si>
    <t>Обеспечение проведения выборов и референдумов</t>
  </si>
  <si>
    <t>7002000</t>
  </si>
  <si>
    <t>0302000</t>
  </si>
  <si>
    <t>0302100</t>
  </si>
  <si>
    <t>0300000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</si>
  <si>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</si>
  <si>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</si>
  <si>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0200000</t>
  </si>
  <si>
    <t>0202100</t>
  </si>
  <si>
    <t>Приобретение мотопомп для труднодоступных населенных пунктов Махнёвского муниципального образования</t>
  </si>
  <si>
    <r>
      <t>Подпрограмма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</si>
  <si>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 xml:space="preserve">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</si>
  <si>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</si>
  <si>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Подпрограмма «Развитие информационного общества на территории  Махнёвском муниципальном образовании  до 2020 года» 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</si>
  <si>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</si>
  <si>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 xml:space="preserve">Подпрограмма «Поддержка малого и среднего предпринимательства и развитие торговли в Махнёвском муниципальном образовании на 2014-2020 годы» </t>
  </si>
  <si>
    <t>Создание условий для наиболее полного удовлетворения спроса населения на потребительские товары и услуги</t>
  </si>
  <si>
    <t xml:space="preserve">Реализация комплекса мер, направленных на повышение экономической и физической доступности товаров, качества и культуры торгового обслуживания населения Махнёвского муниципального образования </t>
  </si>
  <si>
    <t>Внесение изменений в Генеральные планы и правила землепользования и застройки Махнёвского МО</t>
  </si>
  <si>
    <t xml:space="preserve">Схема теплоснабжения, водоснабжения  Махнёвского муниципального образования </t>
  </si>
  <si>
    <t>Разработка проекта строительства полигона твердых бытовых отходов</t>
  </si>
  <si>
    <t>Энергообеспечение п. Калач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</si>
  <si>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</si>
  <si>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 xml:space="preserve">Разработка проекта строительства станций биологической очистки питьевой воды источников питьевого водоснабжения </t>
  </si>
  <si>
    <t xml:space="preserve">Строительство станций биологической очистки питьевой воды источников питьевого водоснабжения </t>
  </si>
  <si>
    <t>Обеспечение на эксплуатацию источников питьевого водоснабжения</t>
  </si>
  <si>
    <t>Подпрограмма "О дополнительных мерах социальной поддержки населения Махнёвского муниципального образования на 2014-2020 годы"</t>
  </si>
  <si>
    <t>Оказание социальной помощи гражданам, проживающих на территории Махнёвского МО</t>
  </si>
  <si>
    <t>0112200</t>
  </si>
  <si>
    <t>01Г2240</t>
  </si>
  <si>
    <t>01Ф2000</t>
  </si>
  <si>
    <t>01Ф2002</t>
  </si>
  <si>
    <t>01Ф2003</t>
  </si>
  <si>
    <t>01Ф2004</t>
  </si>
  <si>
    <t>01Ф2005</t>
  </si>
  <si>
    <t>01Ф2006</t>
  </si>
  <si>
    <t>01Ф2007</t>
  </si>
  <si>
    <t>01Л2300</t>
  </si>
  <si>
    <t>01Л2310</t>
  </si>
  <si>
    <t>01Л2320</t>
  </si>
  <si>
    <t>01Л2330</t>
  </si>
  <si>
    <t>01П2000</t>
  </si>
  <si>
    <t>01П2310</t>
  </si>
  <si>
    <t>01П2311</t>
  </si>
  <si>
    <t>01П2312</t>
  </si>
  <si>
    <t>01П2313</t>
  </si>
  <si>
    <t>01П2320</t>
  </si>
  <si>
    <t>01П2321</t>
  </si>
  <si>
    <t>01Д2000</t>
  </si>
  <si>
    <t>01Д2310</t>
  </si>
  <si>
    <t>0152380</t>
  </si>
  <si>
    <t>0152390</t>
  </si>
  <si>
    <t>01523И0</t>
  </si>
  <si>
    <t>01523И1</t>
  </si>
  <si>
    <t>01523И2</t>
  </si>
  <si>
    <t>01523И3</t>
  </si>
  <si>
    <t>01Э2000</t>
  </si>
  <si>
    <t>01Э2900</t>
  </si>
  <si>
    <t>01Ж2000</t>
  </si>
  <si>
    <t>01Ж2900</t>
  </si>
  <si>
    <t>Подпрограмма "О регулировании градостроительной деятельности на территории Махнёвского муниципального образования на 2014-2020 годы"</t>
  </si>
  <si>
    <t>Другие вопросы в области национальной экономики</t>
  </si>
  <si>
    <t>Выполнение работ по предотвращению чрезвычайных ситуаций</t>
  </si>
  <si>
    <t>01523Э0</t>
  </si>
  <si>
    <t>01523Ю0</t>
  </si>
  <si>
    <t>0162513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</si>
  <si>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</si>
  <si>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0154270</t>
  </si>
  <si>
    <t>0192810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</si>
  <si>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</si>
  <si>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</si>
  <si>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>Субсидии гражданам на приобретение жилья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</si>
  <si>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</si>
  <si>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 xml:space="preserve">Осуществление мероприятий по созданию дополнительных мест в муниципальных дошкольных образовательных организаций в Махнёвском муниципальном образовании </t>
  </si>
  <si>
    <t xml:space="preserve">Подпрограмма  «Устойчивое развитие сельских территорий Махнёвского муниципального образования до 2020 года» </t>
  </si>
  <si>
    <t>Подпрограмма "Социальная поддержка населения Махнёвского МО на 2014-2020гг."</t>
  </si>
  <si>
    <t>Подпрограмма "Обеспечение пожарной безопасности Махнёвского МО на 2014-2020гг."</t>
  </si>
  <si>
    <t>850</t>
  </si>
  <si>
    <t>Уплата налогов, сборов и иных платежей</t>
  </si>
  <si>
    <t>0112051</t>
  </si>
  <si>
    <t>0112050</t>
  </si>
  <si>
    <t xml:space="preserve">Организация исполнения  местного бюджета в рамках действующего бюджетного законодательства </t>
  </si>
  <si>
    <t>Исполнение судебных актов к казне Махневского МО</t>
  </si>
  <si>
    <t>Сельское хозяйство и рыболовство</t>
  </si>
  <si>
    <t>Подпрограмма "Обеспечение эпизоотического и ветеринарно-санитарного благополучия на территории Махнёвского МО до 2020 года"</t>
  </si>
  <si>
    <t>01542П0</t>
  </si>
  <si>
    <t>01Л4140</t>
  </si>
  <si>
    <t xml:space="preserve">Субсидии на реализацию мероприятий по информатизации муниципальных образований в рамках подпрограммы «Информационное общество Свердловской области» </t>
  </si>
  <si>
    <t>01Л0000</t>
  </si>
  <si>
    <t>0152360</t>
  </si>
  <si>
    <t>Строительство очистных сооружений производительностью 370 м³/сут в п.г.т. Махнёво</t>
  </si>
  <si>
    <t>0164520</t>
  </si>
  <si>
    <t>Субсидии на создание дополнительных мест в муниципальных системах дошкольного образования</t>
  </si>
  <si>
    <t>Субсидии  юридическим лицам на организацию теплоснабжения населению</t>
  </si>
  <si>
    <t>Субсидии юридическим лицам на организацию водоснабжения и водоотведения населению</t>
  </si>
  <si>
    <t>Капитальный ремонт муниципального имущества, в том числе взносы региональному оператору</t>
  </si>
  <si>
    <t>0164570</t>
  </si>
  <si>
    <t>0164590</t>
  </si>
  <si>
    <t xml:space="preserve"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организации», по которой отражаются расходы на финансирование мероприятий по укреплению и развитию материально-технической базы </t>
  </si>
  <si>
    <t>Субсидии на приобретение и (или) замена, оснащение аппаратурой спутниковой навигации ГЛОНАСС, тахографами автобусов для подвоза обучающихся</t>
  </si>
  <si>
    <t>0194070</t>
  </si>
  <si>
    <t xml:space="preserve">Резервный фонд Правительства Свердловской области </t>
  </si>
  <si>
    <t>0190000</t>
  </si>
  <si>
    <t>730</t>
  </si>
  <si>
    <t>830</t>
  </si>
  <si>
    <t xml:space="preserve">Исполнение судебных актов </t>
  </si>
  <si>
    <t>Приложение № 4</t>
  </si>
  <si>
    <t>Иные выплаты персоналу, за исключением ФОТ</t>
  </si>
  <si>
    <t>0194840</t>
  </si>
  <si>
    <t>Подготовка молодых граждан к военной службе</t>
  </si>
  <si>
    <t>7002106</t>
  </si>
  <si>
    <t>Предоставление муниципальных гарантий</t>
  </si>
  <si>
    <t>0175144</t>
  </si>
  <si>
    <t>Комплектование библиотечных фондов библиотек</t>
  </si>
  <si>
    <t>01645Э0</t>
  </si>
  <si>
    <t>Субсидии на содержание и оснащение оборудованием вводимых дополнительных мест в муниципальных системах дошкольного образования</t>
  </si>
  <si>
    <t>0174070</t>
  </si>
  <si>
    <t>0175147</t>
  </si>
  <si>
    <t>Осуществление государственной поддержки муниципальных учреждений культуры</t>
  </si>
  <si>
    <t>0175148</t>
  </si>
  <si>
    <t>Осуществление государственной поддержки лучших работников муниципальных учреждений культуры</t>
  </si>
  <si>
    <t>0162512</t>
  </si>
  <si>
    <t>Содержание и оснащение оборудованием вводимых дополнительных мест в муниципальных системах дошкольного образования в части софинансирования расходов данных мероприятий</t>
  </si>
  <si>
    <t>350</t>
  </si>
  <si>
    <t>Премии и гранты</t>
  </si>
  <si>
    <t>0152361</t>
  </si>
  <si>
    <t>Энергообеспечение очистных сооружений</t>
  </si>
  <si>
    <t xml:space="preserve">ИТОГО:        </t>
  </si>
  <si>
    <t>0175146</t>
  </si>
  <si>
    <t>Проведение мероприятий по подключению общедоступных библиотек  муниципальных образований, расположенных на территории Свердловской области, к сети Интернет и развитие системы библиотечного дела с учетом задачи расширения информационных технологий и оцифрофки</t>
  </si>
  <si>
    <t xml:space="preserve">Глава муниципального образования                                                                                                     А.В.Лызлов                                          </t>
  </si>
  <si>
    <t xml:space="preserve">от   05.11. 2015 № 22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</si>
</sst>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;[Red]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12"/>
      <name val="Arial"/>
      <family val="2"/>
      <charset val="204"/>
    </font>
    <font>
      <sz val="14"/>
      <color indexed="10"/>
      <name val="Times New Roman"/>
      <family val="1"/>
      <charset val="204"/>
    </font>
    <font>
      <sz val="7"/>
      <color theme="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166" fontId="3" fillId="2" borderId="0" xfId="0" applyNumberFormat="1" applyFont="1" applyFill="1" applyBorder="1"/>
    <xf numFmtId="166" fontId="0" fillId="2" borderId="0" xfId="0" applyNumberForma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9" fillId="2" borderId="1" xfId="0" applyNumberFormat="1" applyFont="1" applyFill="1" applyBorder="1" applyAlignment="1"/>
    <xf numFmtId="166" fontId="2" fillId="2" borderId="1" xfId="0" applyNumberFormat="1" applyFont="1" applyFill="1" applyBorder="1" applyAlignment="1"/>
    <xf numFmtId="0" fontId="11" fillId="0" borderId="0" xfId="0" applyFont="1"/>
    <xf numFmtId="0" fontId="12" fillId="0" borderId="0" xfId="0" applyFo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166" fontId="3" fillId="4" borderId="1" xfId="0" applyNumberFormat="1" applyFont="1" applyFill="1" applyBorder="1" applyAlignment="1"/>
    <xf numFmtId="166" fontId="3" fillId="5" borderId="1" xfId="0" applyNumberFormat="1" applyFont="1" applyFill="1" applyBorder="1" applyAlignment="1"/>
    <xf numFmtId="166" fontId="0" fillId="5" borderId="1" xfId="0" applyNumberFormat="1" applyFill="1" applyBorder="1" applyAlignment="1"/>
    <xf numFmtId="166" fontId="2" fillId="5" borderId="1" xfId="0" applyNumberFormat="1" applyFont="1" applyFill="1" applyBorder="1" applyAlignment="1"/>
    <xf numFmtId="49" fontId="4" fillId="5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11" fillId="0" borderId="0" xfId="0" applyNumberFormat="1" applyFont="1"/>
    <xf numFmtId="166" fontId="11" fillId="0" borderId="0" xfId="0" applyNumberFormat="1" applyFont="1" applyAlignment="1">
      <alignment horizontal="left"/>
    </xf>
    <xf numFmtId="166" fontId="13" fillId="2" borderId="1" xfId="0" applyNumberFormat="1" applyFont="1" applyFill="1" applyBorder="1" applyAlignment="1"/>
    <xf numFmtId="0" fontId="15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6" borderId="0" xfId="0" applyFont="1" applyFill="1"/>
    <xf numFmtId="166" fontId="2" fillId="6" borderId="0" xfId="0" applyNumberFormat="1" applyFont="1" applyFill="1"/>
    <xf numFmtId="2" fontId="11" fillId="0" borderId="0" xfId="0" applyNumberFormat="1" applyFont="1"/>
    <xf numFmtId="4" fontId="11" fillId="0" borderId="0" xfId="0" applyNumberFormat="1" applyFont="1"/>
    <xf numFmtId="166" fontId="0" fillId="4" borderId="1" xfId="0" applyNumberFormat="1" applyFill="1" applyBorder="1" applyAlignment="1"/>
    <xf numFmtId="166" fontId="2" fillId="4" borderId="1" xfId="0" applyNumberFormat="1" applyFont="1" applyFill="1" applyBorder="1" applyAlignment="1"/>
    <xf numFmtId="166" fontId="12" fillId="0" borderId="0" xfId="0" applyNumberFormat="1" applyFont="1"/>
    <xf numFmtId="49" fontId="4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/>
    <xf numFmtId="166" fontId="2" fillId="0" borderId="1" xfId="0" applyNumberFormat="1" applyFont="1" applyFill="1" applyBorder="1" applyAlignment="1"/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top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0" fillId="0" borderId="1" xfId="0" applyNumberFormat="1" applyFill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right"/>
    </xf>
    <xf numFmtId="167" fontId="3" fillId="2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 horizontal="center" vertical="center"/>
    </xf>
    <xf numFmtId="166" fontId="1" fillId="2" borderId="1" xfId="0" applyNumberFormat="1" applyFont="1" applyFill="1" applyBorder="1" applyAlignme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wrapText="1" shrinkToFit="1"/>
    </xf>
    <xf numFmtId="0" fontId="5" fillId="0" borderId="0" xfId="0" applyFont="1" applyAlignment="1">
      <alignment horizontal="right"/>
    </xf>
    <xf numFmtId="0" fontId="1" fillId="0" borderId="0" xfId="0" applyFont="1" applyBorder="1" applyAlignment="1"/>
    <xf numFmtId="0" fontId="0" fillId="0" borderId="0" xfId="0" applyAlignment="1"/>
    <xf numFmtId="0" fontId="0" fillId="0" borderId="3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653FF5B20CDC58A9D45918348E18CFC2550E05CD8F73CBA07CAF96C9B1FDDFA1B75E05ACA1DFEF8ER4f4K" TargetMode="External"/><Relationship Id="rId1" Type="http://schemas.openxmlformats.org/officeDocument/2006/relationships/hyperlink" Target="consultantplus://offline/ref=653FF5B20CDC58A9D45918348E18CFC2550E05CD8F73CBA07CAF96C9B1FDDFA1B75E05ACA1DFEF8ER4f4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7"/>
  <sheetViews>
    <sheetView tabSelected="1" zoomScaleNormal="100" workbookViewId="0">
      <selection activeCell="B4" sqref="B4:F4"/>
    </sheetView>
  </sheetViews>
  <sheetFormatPr defaultRowHeight="12.75"/>
  <cols>
    <col min="1" max="1" width="4.28515625" customWidth="1"/>
    <col min="2" max="2" width="6.140625" style="48" customWidth="1"/>
    <col min="3" max="3" width="9.28515625" style="48" customWidth="1"/>
    <col min="4" max="4" width="10.5703125" style="48" customWidth="1"/>
    <col min="5" max="5" width="58.28515625" style="85" customWidth="1"/>
    <col min="6" max="6" width="14.140625" style="19" customWidth="1"/>
    <col min="7" max="7" width="11.28515625" style="24" hidden="1" customWidth="1"/>
    <col min="8" max="9" width="14.140625" style="30" customWidth="1"/>
    <col min="10" max="10" width="11.42578125" bestFit="1" customWidth="1"/>
  </cols>
  <sheetData>
    <row r="1" spans="1:8" ht="12.75" customHeight="1">
      <c r="A1" s="13"/>
      <c r="B1" s="47"/>
      <c r="C1" s="47"/>
      <c r="E1" s="99" t="s">
        <v>363</v>
      </c>
      <c r="F1" s="99"/>
      <c r="G1" s="65"/>
    </row>
    <row r="2" spans="1:8">
      <c r="A2" s="13"/>
      <c r="C2" s="49"/>
      <c r="D2" s="49"/>
      <c r="E2" s="100" t="s">
        <v>39</v>
      </c>
      <c r="F2" s="100"/>
      <c r="G2" s="66"/>
    </row>
    <row r="3" spans="1:8">
      <c r="B3" s="49"/>
      <c r="C3" s="49"/>
      <c r="D3" s="49"/>
      <c r="E3" s="100" t="s">
        <v>62</v>
      </c>
      <c r="F3" s="100"/>
      <c r="G3" s="66"/>
    </row>
    <row r="4" spans="1:8">
      <c r="A4" s="13"/>
      <c r="B4" s="101" t="s">
        <v>388</v>
      </c>
      <c r="C4" s="101"/>
      <c r="D4" s="101"/>
      <c r="E4" s="101"/>
      <c r="F4" s="101"/>
    </row>
    <row r="5" spans="1:8">
      <c r="A5" s="13"/>
      <c r="B5" s="47"/>
      <c r="C5" s="49"/>
      <c r="D5" s="49"/>
      <c r="E5" s="80"/>
      <c r="F5" s="18"/>
    </row>
    <row r="6" spans="1:8" ht="39.75" customHeight="1">
      <c r="A6" s="98" t="s">
        <v>255</v>
      </c>
      <c r="B6" s="98"/>
      <c r="C6" s="98"/>
      <c r="D6" s="98"/>
      <c r="E6" s="98"/>
      <c r="F6" s="98"/>
    </row>
    <row r="7" spans="1:8">
      <c r="A7" s="11"/>
      <c r="E7" s="80"/>
    </row>
    <row r="8" spans="1:8" ht="61.5" customHeight="1">
      <c r="A8" s="5" t="s">
        <v>0</v>
      </c>
      <c r="B8" s="5" t="s">
        <v>2</v>
      </c>
      <c r="C8" s="5" t="s">
        <v>3</v>
      </c>
      <c r="D8" s="5" t="s">
        <v>4</v>
      </c>
      <c r="E8" s="67" t="s">
        <v>1</v>
      </c>
      <c r="F8" s="6" t="s">
        <v>41</v>
      </c>
      <c r="G8" s="6" t="s">
        <v>44</v>
      </c>
    </row>
    <row r="9" spans="1:8" ht="15.75" customHeight="1">
      <c r="A9" s="22">
        <v>1</v>
      </c>
      <c r="B9" s="1">
        <v>100</v>
      </c>
      <c r="C9" s="2"/>
      <c r="D9" s="2"/>
      <c r="E9" s="71" t="s">
        <v>5</v>
      </c>
      <c r="F9" s="25">
        <f>F10+F14+F18+F28+F40+F47+F43</f>
        <v>44519.048999999999</v>
      </c>
      <c r="G9" s="25" t="e">
        <f>G10+G14+G18+G28+G43+G47+#REF!</f>
        <v>#REF!</v>
      </c>
    </row>
    <row r="10" spans="1:8" ht="25.5" customHeight="1">
      <c r="A10" s="22">
        <v>2</v>
      </c>
      <c r="B10" s="1">
        <v>102</v>
      </c>
      <c r="C10" s="2"/>
      <c r="D10" s="2"/>
      <c r="E10" s="67" t="s">
        <v>64</v>
      </c>
      <c r="F10" s="26">
        <f t="shared" ref="F10:G12" si="0">F11</f>
        <v>1220.9000000000001</v>
      </c>
      <c r="G10" s="26">
        <f t="shared" si="0"/>
        <v>1452</v>
      </c>
      <c r="H10" s="43">
        <f>F10+F14+F18+F28+F86</f>
        <v>20348.900000000001</v>
      </c>
    </row>
    <row r="11" spans="1:8" ht="12.75" customHeight="1">
      <c r="A11" s="22">
        <v>3</v>
      </c>
      <c r="B11" s="1">
        <v>102</v>
      </c>
      <c r="C11" s="2" t="s">
        <v>69</v>
      </c>
      <c r="D11" s="2"/>
      <c r="E11" s="67" t="s">
        <v>68</v>
      </c>
      <c r="F11" s="26">
        <f t="shared" si="0"/>
        <v>1220.9000000000001</v>
      </c>
      <c r="G11" s="26">
        <f t="shared" si="0"/>
        <v>1452</v>
      </c>
    </row>
    <row r="12" spans="1:8" ht="12.75" customHeight="1">
      <c r="A12" s="22">
        <v>4</v>
      </c>
      <c r="B12" s="1">
        <v>102</v>
      </c>
      <c r="C12" s="2" t="s">
        <v>70</v>
      </c>
      <c r="D12" s="2"/>
      <c r="E12" s="67" t="s">
        <v>33</v>
      </c>
      <c r="F12" s="26">
        <f t="shared" si="0"/>
        <v>1220.9000000000001</v>
      </c>
      <c r="G12" s="26">
        <f t="shared" si="0"/>
        <v>1452</v>
      </c>
    </row>
    <row r="13" spans="1:8" ht="27" customHeight="1">
      <c r="A13" s="22">
        <v>5</v>
      </c>
      <c r="B13" s="3">
        <v>102</v>
      </c>
      <c r="C13" s="4" t="s">
        <v>70</v>
      </c>
      <c r="D13" s="4" t="s">
        <v>53</v>
      </c>
      <c r="E13" s="70" t="s">
        <v>83</v>
      </c>
      <c r="F13" s="27">
        <v>1220.9000000000001</v>
      </c>
      <c r="G13" s="27">
        <v>1452</v>
      </c>
    </row>
    <row r="14" spans="1:8" ht="38.25" customHeight="1">
      <c r="A14" s="22">
        <v>6</v>
      </c>
      <c r="B14" s="1">
        <v>103</v>
      </c>
      <c r="C14" s="2"/>
      <c r="D14" s="2"/>
      <c r="E14" s="67" t="s">
        <v>30</v>
      </c>
      <c r="F14" s="26">
        <f>F15</f>
        <v>1058.5999999999999</v>
      </c>
      <c r="G14" s="26">
        <f t="shared" ref="F14:G16" si="1">G15</f>
        <v>1517</v>
      </c>
    </row>
    <row r="15" spans="1:8" ht="12.75" customHeight="1">
      <c r="A15" s="22">
        <v>7</v>
      </c>
      <c r="B15" s="7">
        <v>103</v>
      </c>
      <c r="C15" s="32" t="s">
        <v>69</v>
      </c>
      <c r="D15" s="8"/>
      <c r="E15" s="67" t="s">
        <v>68</v>
      </c>
      <c r="F15" s="26">
        <f t="shared" si="1"/>
        <v>1058.5999999999999</v>
      </c>
      <c r="G15" s="26">
        <f t="shared" si="1"/>
        <v>1517</v>
      </c>
    </row>
    <row r="16" spans="1:8" ht="24.75" customHeight="1">
      <c r="A16" s="22">
        <v>8</v>
      </c>
      <c r="B16" s="7">
        <v>103</v>
      </c>
      <c r="C16" s="32" t="s">
        <v>71</v>
      </c>
      <c r="D16" s="8"/>
      <c r="E16" s="67" t="s">
        <v>72</v>
      </c>
      <c r="F16" s="26">
        <f t="shared" si="1"/>
        <v>1058.5999999999999</v>
      </c>
      <c r="G16" s="26">
        <f t="shared" si="1"/>
        <v>1517</v>
      </c>
    </row>
    <row r="17" spans="1:10" ht="22.5" customHeight="1">
      <c r="A17" s="22">
        <v>9</v>
      </c>
      <c r="B17" s="9">
        <v>103</v>
      </c>
      <c r="C17" s="33" t="s">
        <v>71</v>
      </c>
      <c r="D17" s="4" t="s">
        <v>53</v>
      </c>
      <c r="E17" s="70" t="s">
        <v>83</v>
      </c>
      <c r="F17" s="27">
        <v>1058.5999999999999</v>
      </c>
      <c r="G17" s="27">
        <v>1517</v>
      </c>
      <c r="I17" s="43">
        <f>F17+F13+F21+F24+F27+F28</f>
        <v>20055.400000000001</v>
      </c>
    </row>
    <row r="18" spans="1:10" ht="38.25" customHeight="1">
      <c r="A18" s="22">
        <v>10</v>
      </c>
      <c r="B18" s="1">
        <v>104</v>
      </c>
      <c r="C18" s="2"/>
      <c r="D18" s="2"/>
      <c r="E18" s="67" t="s">
        <v>35</v>
      </c>
      <c r="F18" s="26">
        <f>F19</f>
        <v>13652</v>
      </c>
      <c r="G18" s="26" t="e">
        <f>G19</f>
        <v>#REF!</v>
      </c>
      <c r="H18" s="43">
        <f>F28+F18+F10+F14</f>
        <v>20055.400000000001</v>
      </c>
      <c r="I18" s="30">
        <v>18055</v>
      </c>
    </row>
    <row r="19" spans="1:10" ht="12.75" customHeight="1">
      <c r="A19" s="22">
        <v>11</v>
      </c>
      <c r="B19" s="1">
        <v>104</v>
      </c>
      <c r="C19" s="2" t="s">
        <v>69</v>
      </c>
      <c r="D19" s="2"/>
      <c r="E19" s="67" t="s">
        <v>68</v>
      </c>
      <c r="F19" s="26">
        <f>F20+F22+F25</f>
        <v>13652</v>
      </c>
      <c r="G19" s="26" t="e">
        <f>G20+G26+G23+#REF!</f>
        <v>#REF!</v>
      </c>
      <c r="I19" s="43">
        <f>I17-I18</f>
        <v>2000.4000000000015</v>
      </c>
    </row>
    <row r="20" spans="1:10" ht="25.5" customHeight="1">
      <c r="A20" s="22">
        <v>12</v>
      </c>
      <c r="B20" s="1">
        <v>104</v>
      </c>
      <c r="C20" s="2" t="s">
        <v>71</v>
      </c>
      <c r="D20" s="2"/>
      <c r="E20" s="67" t="s">
        <v>74</v>
      </c>
      <c r="F20" s="26">
        <f>F21</f>
        <v>10504</v>
      </c>
      <c r="G20" s="26">
        <f>G21</f>
        <v>14238</v>
      </c>
      <c r="I20" s="43">
        <f>I19+F341</f>
        <v>29836.700000000004</v>
      </c>
    </row>
    <row r="21" spans="1:10" ht="21.75" customHeight="1">
      <c r="A21" s="22">
        <v>13</v>
      </c>
      <c r="B21" s="3">
        <v>104</v>
      </c>
      <c r="C21" s="4" t="s">
        <v>71</v>
      </c>
      <c r="D21" s="4" t="s">
        <v>53</v>
      </c>
      <c r="E21" s="70" t="s">
        <v>77</v>
      </c>
      <c r="F21" s="27">
        <v>10504</v>
      </c>
      <c r="G21" s="27">
        <v>14238</v>
      </c>
      <c r="I21" s="43" t="e">
        <f>F21+F46+#REF!+#REF!+#REF!+#REF!+#REF!+#REF!+F23</f>
        <v>#REF!</v>
      </c>
    </row>
    <row r="22" spans="1:10" ht="16.5" customHeight="1">
      <c r="A22" s="22">
        <v>14</v>
      </c>
      <c r="B22" s="1">
        <v>104</v>
      </c>
      <c r="C22" s="2" t="s">
        <v>69</v>
      </c>
      <c r="D22" s="2"/>
      <c r="E22" s="67" t="s">
        <v>68</v>
      </c>
      <c r="F22" s="26">
        <f>F23</f>
        <v>787</v>
      </c>
      <c r="G22" s="27"/>
      <c r="I22" s="43"/>
    </row>
    <row r="23" spans="1:10" ht="25.5" customHeight="1">
      <c r="A23" s="22">
        <v>15</v>
      </c>
      <c r="B23" s="1">
        <v>104</v>
      </c>
      <c r="C23" s="2" t="s">
        <v>73</v>
      </c>
      <c r="D23" s="2"/>
      <c r="E23" s="67" t="s">
        <v>38</v>
      </c>
      <c r="F23" s="26">
        <f>F24</f>
        <v>787</v>
      </c>
      <c r="G23" s="26">
        <f>G24</f>
        <v>949</v>
      </c>
    </row>
    <row r="24" spans="1:10" ht="26.25" customHeight="1">
      <c r="A24" s="22">
        <v>16</v>
      </c>
      <c r="B24" s="3">
        <v>104</v>
      </c>
      <c r="C24" s="4" t="s">
        <v>73</v>
      </c>
      <c r="D24" s="4" t="s">
        <v>53</v>
      </c>
      <c r="E24" s="70" t="s">
        <v>78</v>
      </c>
      <c r="F24" s="27">
        <v>787</v>
      </c>
      <c r="G24" s="27">
        <v>949</v>
      </c>
    </row>
    <row r="25" spans="1:10" ht="15.75" customHeight="1">
      <c r="A25" s="22">
        <v>17</v>
      </c>
      <c r="B25" s="1">
        <v>104</v>
      </c>
      <c r="C25" s="2" t="s">
        <v>69</v>
      </c>
      <c r="D25" s="4"/>
      <c r="E25" s="67" t="s">
        <v>68</v>
      </c>
      <c r="F25" s="26">
        <f>F26</f>
        <v>2361</v>
      </c>
      <c r="G25" s="27"/>
    </row>
    <row r="26" spans="1:10" ht="27.75" customHeight="1">
      <c r="A26" s="22">
        <v>18</v>
      </c>
      <c r="B26" s="1">
        <v>104</v>
      </c>
      <c r="C26" s="2" t="s">
        <v>75</v>
      </c>
      <c r="D26" s="2"/>
      <c r="E26" s="67" t="s">
        <v>82</v>
      </c>
      <c r="F26" s="26">
        <f>F27</f>
        <v>2361</v>
      </c>
      <c r="G26" s="26">
        <f>G27</f>
        <v>9260</v>
      </c>
    </row>
    <row r="27" spans="1:10" ht="18.75" customHeight="1">
      <c r="A27" s="22">
        <v>19</v>
      </c>
      <c r="B27" s="3">
        <v>104</v>
      </c>
      <c r="C27" s="4" t="s">
        <v>75</v>
      </c>
      <c r="D27" s="4" t="s">
        <v>53</v>
      </c>
      <c r="E27" s="70" t="s">
        <v>83</v>
      </c>
      <c r="F27" s="27">
        <f>2287+60+14</f>
        <v>2361</v>
      </c>
      <c r="G27" s="27">
        <v>9260</v>
      </c>
      <c r="H27" s="43" t="e">
        <f>F27+F24+F21+F13+F17+F32+#REF!+F36</f>
        <v>#REF!</v>
      </c>
      <c r="J27">
        <v>18037</v>
      </c>
    </row>
    <row r="28" spans="1:10" ht="39" customHeight="1">
      <c r="A28" s="22">
        <v>20</v>
      </c>
      <c r="B28" s="1">
        <v>106</v>
      </c>
      <c r="C28" s="2"/>
      <c r="D28" s="2"/>
      <c r="E28" s="67" t="s">
        <v>34</v>
      </c>
      <c r="F28" s="26">
        <f>F29+F34</f>
        <v>4123.8999999999996</v>
      </c>
      <c r="G28" s="26" t="e">
        <f>G29+#REF!</f>
        <v>#REF!</v>
      </c>
    </row>
    <row r="29" spans="1:10" ht="39.75" customHeight="1">
      <c r="A29" s="22">
        <v>21</v>
      </c>
      <c r="B29" s="1">
        <v>106</v>
      </c>
      <c r="C29" s="2" t="s">
        <v>261</v>
      </c>
      <c r="D29" s="2"/>
      <c r="E29" s="73" t="s">
        <v>81</v>
      </c>
      <c r="F29" s="26">
        <f>F30</f>
        <v>3269.9</v>
      </c>
      <c r="G29" s="26" t="e">
        <f>G31+G35</f>
        <v>#REF!</v>
      </c>
      <c r="H29" s="43">
        <f>F28-3590</f>
        <v>533.89999999999964</v>
      </c>
    </row>
    <row r="30" spans="1:10" ht="39.75" customHeight="1">
      <c r="A30" s="22">
        <v>22</v>
      </c>
      <c r="B30" s="1">
        <v>106</v>
      </c>
      <c r="C30" s="2" t="s">
        <v>259</v>
      </c>
      <c r="D30" s="2"/>
      <c r="E30" s="81" t="s">
        <v>253</v>
      </c>
      <c r="F30" s="26">
        <f>F31</f>
        <v>3269.9</v>
      </c>
      <c r="G30" s="26"/>
    </row>
    <row r="31" spans="1:10" ht="27" customHeight="1">
      <c r="A31" s="22">
        <v>23</v>
      </c>
      <c r="B31" s="1">
        <v>106</v>
      </c>
      <c r="C31" s="2" t="s">
        <v>260</v>
      </c>
      <c r="D31" s="2"/>
      <c r="E31" s="67" t="s">
        <v>79</v>
      </c>
      <c r="F31" s="26">
        <f>F32+F33</f>
        <v>3269.9</v>
      </c>
      <c r="G31" s="26" t="e">
        <f>G32+#REF!</f>
        <v>#REF!</v>
      </c>
    </row>
    <row r="32" spans="1:10" ht="12.75" customHeight="1">
      <c r="A32" s="22">
        <v>24</v>
      </c>
      <c r="B32" s="3">
        <v>106</v>
      </c>
      <c r="C32" s="4" t="s">
        <v>260</v>
      </c>
      <c r="D32" s="4" t="s">
        <v>53</v>
      </c>
      <c r="E32" s="70" t="s">
        <v>83</v>
      </c>
      <c r="F32" s="27">
        <v>2364.4</v>
      </c>
      <c r="G32" s="27">
        <v>809</v>
      </c>
    </row>
    <row r="33" spans="1:9" ht="27.75" customHeight="1">
      <c r="A33" s="22">
        <v>25</v>
      </c>
      <c r="B33" s="3">
        <v>106</v>
      </c>
      <c r="C33" s="4" t="s">
        <v>260</v>
      </c>
      <c r="D33" s="4" t="s">
        <v>80</v>
      </c>
      <c r="E33" s="82" t="s">
        <v>93</v>
      </c>
      <c r="F33" s="27">
        <v>905.5</v>
      </c>
      <c r="G33" s="27"/>
    </row>
    <row r="34" spans="1:9" s="17" customFormat="1" ht="16.5" customHeight="1">
      <c r="A34" s="22">
        <v>26</v>
      </c>
      <c r="B34" s="1">
        <v>106</v>
      </c>
      <c r="C34" s="2" t="s">
        <v>69</v>
      </c>
      <c r="D34" s="2"/>
      <c r="E34" s="67" t="s">
        <v>68</v>
      </c>
      <c r="F34" s="26">
        <f>F35+F37</f>
        <v>854</v>
      </c>
      <c r="G34" s="26"/>
      <c r="H34" s="31"/>
      <c r="I34" s="31"/>
    </row>
    <row r="35" spans="1:9" ht="25.5" customHeight="1">
      <c r="A35" s="22">
        <v>27</v>
      </c>
      <c r="B35" s="1">
        <v>106</v>
      </c>
      <c r="C35" s="2" t="s">
        <v>76</v>
      </c>
      <c r="D35" s="2"/>
      <c r="E35" s="67" t="s">
        <v>31</v>
      </c>
      <c r="F35" s="26">
        <f>F36</f>
        <v>510</v>
      </c>
      <c r="G35" s="26">
        <f>G36</f>
        <v>847</v>
      </c>
    </row>
    <row r="36" spans="1:9" ht="12.75" customHeight="1">
      <c r="A36" s="22">
        <v>28</v>
      </c>
      <c r="B36" s="3">
        <v>106</v>
      </c>
      <c r="C36" s="4" t="s">
        <v>76</v>
      </c>
      <c r="D36" s="4" t="s">
        <v>53</v>
      </c>
      <c r="E36" s="70" t="s">
        <v>83</v>
      </c>
      <c r="F36" s="27">
        <v>510</v>
      </c>
      <c r="G36" s="27">
        <v>847</v>
      </c>
    </row>
    <row r="37" spans="1:9" s="17" customFormat="1" ht="27.75" customHeight="1">
      <c r="A37" s="22">
        <v>29</v>
      </c>
      <c r="B37" s="1">
        <v>106</v>
      </c>
      <c r="C37" s="2" t="s">
        <v>252</v>
      </c>
      <c r="D37" s="2"/>
      <c r="E37" s="67" t="s">
        <v>72</v>
      </c>
      <c r="F37" s="26">
        <f>F38+F39</f>
        <v>344</v>
      </c>
      <c r="G37" s="26"/>
      <c r="H37" s="31"/>
      <c r="I37" s="31"/>
    </row>
    <row r="38" spans="1:9" ht="12.75" customHeight="1">
      <c r="A38" s="22">
        <v>30</v>
      </c>
      <c r="B38" s="3">
        <v>106</v>
      </c>
      <c r="C38" s="4" t="s">
        <v>252</v>
      </c>
      <c r="D38" s="4" t="s">
        <v>53</v>
      </c>
      <c r="E38" s="70" t="s">
        <v>83</v>
      </c>
      <c r="F38" s="27">
        <v>341</v>
      </c>
      <c r="G38" s="27"/>
    </row>
    <row r="39" spans="1:9" ht="29.25" customHeight="1">
      <c r="A39" s="22">
        <v>31</v>
      </c>
      <c r="B39" s="3">
        <v>106</v>
      </c>
      <c r="C39" s="4" t="s">
        <v>252</v>
      </c>
      <c r="D39" s="4"/>
      <c r="E39" s="82" t="s">
        <v>93</v>
      </c>
      <c r="F39" s="27">
        <f>3</f>
        <v>3</v>
      </c>
      <c r="G39" s="27"/>
    </row>
    <row r="40" spans="1:9" ht="12.75" customHeight="1">
      <c r="A40" s="22">
        <v>32</v>
      </c>
      <c r="B40" s="1">
        <v>107</v>
      </c>
      <c r="C40" s="2"/>
      <c r="D40" s="2"/>
      <c r="E40" s="67" t="s">
        <v>257</v>
      </c>
      <c r="F40" s="26">
        <f>F41</f>
        <v>3800</v>
      </c>
      <c r="G40" s="27"/>
    </row>
    <row r="41" spans="1:9" ht="12.75" customHeight="1">
      <c r="A41" s="22">
        <v>33</v>
      </c>
      <c r="B41" s="1">
        <v>107</v>
      </c>
      <c r="C41" s="2" t="s">
        <v>258</v>
      </c>
      <c r="D41" s="4"/>
      <c r="E41" s="67" t="s">
        <v>68</v>
      </c>
      <c r="F41" s="26">
        <f>F42</f>
        <v>3800</v>
      </c>
      <c r="G41" s="27"/>
    </row>
    <row r="42" spans="1:9" ht="28.5" customHeight="1">
      <c r="A42" s="22">
        <v>34</v>
      </c>
      <c r="B42" s="3">
        <v>107</v>
      </c>
      <c r="C42" s="4" t="s">
        <v>258</v>
      </c>
      <c r="D42" s="4" t="s">
        <v>80</v>
      </c>
      <c r="E42" s="68" t="s">
        <v>92</v>
      </c>
      <c r="F42" s="27">
        <v>3800</v>
      </c>
      <c r="G42" s="27"/>
    </row>
    <row r="43" spans="1:9" ht="12.75" customHeight="1">
      <c r="A43" s="22">
        <v>35</v>
      </c>
      <c r="B43" s="1">
        <v>111</v>
      </c>
      <c r="C43" s="2"/>
      <c r="D43" s="2"/>
      <c r="E43" s="67" t="s">
        <v>7</v>
      </c>
      <c r="F43" s="26">
        <f t="shared" ref="F43:G45" si="2">F44</f>
        <v>450</v>
      </c>
      <c r="G43" s="26">
        <f t="shared" si="2"/>
        <v>250</v>
      </c>
    </row>
    <row r="44" spans="1:9" ht="12.75" customHeight="1">
      <c r="A44" s="22">
        <v>36</v>
      </c>
      <c r="B44" s="1">
        <v>111</v>
      </c>
      <c r="C44" s="2" t="s">
        <v>69</v>
      </c>
      <c r="D44" s="2"/>
      <c r="E44" s="67" t="s">
        <v>68</v>
      </c>
      <c r="F44" s="26">
        <f t="shared" si="2"/>
        <v>450</v>
      </c>
      <c r="G44" s="26">
        <f t="shared" si="2"/>
        <v>250</v>
      </c>
    </row>
    <row r="45" spans="1:9" ht="12.75" customHeight="1">
      <c r="A45" s="22">
        <v>37</v>
      </c>
      <c r="B45" s="1">
        <v>111</v>
      </c>
      <c r="C45" s="2" t="s">
        <v>84</v>
      </c>
      <c r="D45" s="2"/>
      <c r="E45" s="67" t="s">
        <v>8</v>
      </c>
      <c r="F45" s="26">
        <f t="shared" si="2"/>
        <v>450</v>
      </c>
      <c r="G45" s="26">
        <f t="shared" si="2"/>
        <v>250</v>
      </c>
    </row>
    <row r="46" spans="1:9" ht="12.75" customHeight="1">
      <c r="A46" s="22">
        <v>38</v>
      </c>
      <c r="B46" s="3">
        <v>111</v>
      </c>
      <c r="C46" s="4" t="s">
        <v>84</v>
      </c>
      <c r="D46" s="4" t="s">
        <v>55</v>
      </c>
      <c r="E46" s="70" t="s">
        <v>56</v>
      </c>
      <c r="F46" s="27">
        <f>150+300</f>
        <v>450</v>
      </c>
      <c r="G46" s="27">
        <v>250</v>
      </c>
    </row>
    <row r="47" spans="1:9" ht="12.75" customHeight="1">
      <c r="A47" s="22">
        <v>39</v>
      </c>
      <c r="B47" s="1">
        <v>113</v>
      </c>
      <c r="C47" s="2"/>
      <c r="D47" s="2"/>
      <c r="E47" s="67" t="s">
        <v>28</v>
      </c>
      <c r="F47" s="26">
        <f>F48+F56+F81+F76</f>
        <v>20213.648999999998</v>
      </c>
      <c r="G47" s="26" t="e">
        <f>#REF!+#REF!+#REF!+#REF!+#REF!+#REF!+#REF!+#REF!+#REF!+#REF!</f>
        <v>#REF!</v>
      </c>
    </row>
    <row r="48" spans="1:9" ht="27.75" customHeight="1">
      <c r="A48" s="22">
        <v>40</v>
      </c>
      <c r="B48" s="1">
        <v>113</v>
      </c>
      <c r="C48" s="2" t="s">
        <v>85</v>
      </c>
      <c r="D48" s="2"/>
      <c r="E48" s="67" t="s">
        <v>86</v>
      </c>
      <c r="F48" s="26">
        <f>F49</f>
        <v>321.5</v>
      </c>
      <c r="G48" s="26"/>
    </row>
    <row r="49" spans="1:9" ht="38.25" customHeight="1">
      <c r="A49" s="22">
        <v>41</v>
      </c>
      <c r="B49" s="1">
        <v>113</v>
      </c>
      <c r="C49" s="2" t="s">
        <v>88</v>
      </c>
      <c r="D49" s="2"/>
      <c r="E49" s="69" t="s">
        <v>87</v>
      </c>
      <c r="F49" s="26">
        <f>F50+F52+F54</f>
        <v>321.5</v>
      </c>
      <c r="G49" s="26"/>
    </row>
    <row r="50" spans="1:9" ht="30.75" customHeight="1">
      <c r="A50" s="22">
        <v>42</v>
      </c>
      <c r="B50" s="1">
        <v>113</v>
      </c>
      <c r="C50" s="2" t="s">
        <v>89</v>
      </c>
      <c r="D50" s="2"/>
      <c r="E50" s="69" t="s">
        <v>90</v>
      </c>
      <c r="F50" s="26">
        <f>F51</f>
        <v>40</v>
      </c>
      <c r="G50" s="26"/>
    </row>
    <row r="51" spans="1:9" s="16" customFormat="1" ht="28.5" customHeight="1">
      <c r="A51" s="22">
        <v>43</v>
      </c>
      <c r="B51" s="3">
        <v>113</v>
      </c>
      <c r="C51" s="4" t="s">
        <v>89</v>
      </c>
      <c r="D51" s="4" t="s">
        <v>80</v>
      </c>
      <c r="E51" s="68" t="s">
        <v>92</v>
      </c>
      <c r="F51" s="29">
        <v>40</v>
      </c>
      <c r="G51" s="29"/>
      <c r="H51" s="30"/>
      <c r="I51" s="30"/>
    </row>
    <row r="52" spans="1:9" ht="18" customHeight="1">
      <c r="A52" s="22">
        <v>44</v>
      </c>
      <c r="B52" s="1">
        <v>113</v>
      </c>
      <c r="C52" s="2" t="s">
        <v>91</v>
      </c>
      <c r="D52" s="2"/>
      <c r="E52" s="69" t="s">
        <v>246</v>
      </c>
      <c r="F52" s="26">
        <f>F53</f>
        <v>100</v>
      </c>
      <c r="G52" s="26"/>
    </row>
    <row r="53" spans="1:9" ht="32.25" customHeight="1">
      <c r="A53" s="22">
        <v>45</v>
      </c>
      <c r="B53" s="3">
        <v>113</v>
      </c>
      <c r="C53" s="4" t="s">
        <v>91</v>
      </c>
      <c r="D53" s="4" t="s">
        <v>80</v>
      </c>
      <c r="E53" s="68" t="s">
        <v>92</v>
      </c>
      <c r="F53" s="60">
        <v>100</v>
      </c>
      <c r="G53" s="26"/>
    </row>
    <row r="54" spans="1:9" s="16" customFormat="1" ht="47.25" customHeight="1">
      <c r="A54" s="22">
        <v>46</v>
      </c>
      <c r="B54" s="1">
        <v>113</v>
      </c>
      <c r="C54" s="2" t="s">
        <v>94</v>
      </c>
      <c r="D54" s="4"/>
      <c r="E54" s="67" t="s">
        <v>95</v>
      </c>
      <c r="F54" s="26">
        <f>F55</f>
        <v>181.5</v>
      </c>
      <c r="G54" s="29"/>
      <c r="H54" s="30"/>
      <c r="I54" s="30"/>
    </row>
    <row r="55" spans="1:9" s="16" customFormat="1" ht="30.75" customHeight="1">
      <c r="A55" s="22">
        <v>47</v>
      </c>
      <c r="B55" s="3">
        <v>113</v>
      </c>
      <c r="C55" s="4" t="s">
        <v>94</v>
      </c>
      <c r="D55" s="4" t="s">
        <v>80</v>
      </c>
      <c r="E55" s="68" t="s">
        <v>92</v>
      </c>
      <c r="F55" s="29">
        <v>181.5</v>
      </c>
      <c r="G55" s="29"/>
      <c r="H55" s="30"/>
      <c r="I55" s="30"/>
    </row>
    <row r="56" spans="1:9" s="16" customFormat="1" ht="16.5" customHeight="1">
      <c r="A56" s="22">
        <v>48</v>
      </c>
      <c r="B56" s="1">
        <v>113</v>
      </c>
      <c r="C56" s="2" t="s">
        <v>96</v>
      </c>
      <c r="D56" s="4"/>
      <c r="E56" s="67" t="s">
        <v>97</v>
      </c>
      <c r="F56" s="26">
        <f>F57+F63+F74+F65+F71</f>
        <v>14684.648999999999</v>
      </c>
      <c r="G56" s="29"/>
      <c r="H56" s="30"/>
      <c r="I56" s="30"/>
    </row>
    <row r="57" spans="1:9" s="16" customFormat="1" ht="16.5" customHeight="1">
      <c r="A57" s="22">
        <v>49</v>
      </c>
      <c r="B57" s="1">
        <v>113</v>
      </c>
      <c r="C57" s="2" t="s">
        <v>98</v>
      </c>
      <c r="D57" s="2"/>
      <c r="E57" s="69" t="s">
        <v>99</v>
      </c>
      <c r="F57" s="26">
        <f>SUM(F58:F62)</f>
        <v>14334.4</v>
      </c>
      <c r="G57" s="29"/>
      <c r="H57" s="30"/>
      <c r="I57" s="30"/>
    </row>
    <row r="58" spans="1:9" s="16" customFormat="1" ht="22.5" customHeight="1">
      <c r="A58" s="22">
        <v>50</v>
      </c>
      <c r="B58" s="3">
        <v>113</v>
      </c>
      <c r="C58" s="4" t="s">
        <v>98</v>
      </c>
      <c r="D58" s="4" t="s">
        <v>47</v>
      </c>
      <c r="E58" s="68" t="s">
        <v>101</v>
      </c>
      <c r="F58" s="29">
        <v>8587.6</v>
      </c>
      <c r="G58" s="29"/>
      <c r="H58" s="30"/>
      <c r="I58" s="30"/>
    </row>
    <row r="59" spans="1:9" s="16" customFormat="1" ht="22.5" customHeight="1">
      <c r="A59" s="22">
        <v>51</v>
      </c>
      <c r="B59" s="3">
        <v>113</v>
      </c>
      <c r="C59" s="4" t="s">
        <v>98</v>
      </c>
      <c r="D59" s="4" t="s">
        <v>53</v>
      </c>
      <c r="E59" s="68" t="s">
        <v>364</v>
      </c>
      <c r="F59" s="29">
        <v>14.4</v>
      </c>
      <c r="G59" s="29"/>
      <c r="H59" s="30"/>
      <c r="I59" s="30"/>
    </row>
    <row r="60" spans="1:9" s="16" customFormat="1" ht="27.75" customHeight="1">
      <c r="A60" s="22">
        <v>52</v>
      </c>
      <c r="B60" s="3">
        <v>113</v>
      </c>
      <c r="C60" s="4" t="s">
        <v>98</v>
      </c>
      <c r="D60" s="4" t="s">
        <v>80</v>
      </c>
      <c r="E60" s="68" t="s">
        <v>92</v>
      </c>
      <c r="F60" s="29">
        <v>5702.4</v>
      </c>
      <c r="G60" s="29"/>
      <c r="H60" s="30"/>
      <c r="I60" s="30"/>
    </row>
    <row r="61" spans="1:9" s="16" customFormat="1" ht="15.75" customHeight="1">
      <c r="A61" s="22">
        <v>53</v>
      </c>
      <c r="B61" s="3">
        <v>113</v>
      </c>
      <c r="C61" s="4" t="s">
        <v>98</v>
      </c>
      <c r="D61" s="4" t="s">
        <v>60</v>
      </c>
      <c r="E61" s="68" t="s">
        <v>102</v>
      </c>
      <c r="F61" s="29">
        <f>1114.1-1114.1</f>
        <v>0</v>
      </c>
      <c r="G61" s="29"/>
      <c r="H61" s="30"/>
      <c r="I61" s="30"/>
    </row>
    <row r="62" spans="1:9" s="16" customFormat="1" ht="15.75" customHeight="1">
      <c r="A62" s="22">
        <v>54</v>
      </c>
      <c r="B62" s="3">
        <v>113</v>
      </c>
      <c r="C62" s="4" t="s">
        <v>98</v>
      </c>
      <c r="D62" s="4" t="s">
        <v>334</v>
      </c>
      <c r="E62" s="68" t="s">
        <v>335</v>
      </c>
      <c r="F62" s="29">
        <v>30</v>
      </c>
      <c r="G62" s="29"/>
      <c r="H62" s="30"/>
      <c r="I62" s="30"/>
    </row>
    <row r="63" spans="1:9" s="17" customFormat="1" ht="29.25" customHeight="1">
      <c r="A63" s="22">
        <v>55</v>
      </c>
      <c r="B63" s="1">
        <v>113</v>
      </c>
      <c r="C63" s="2" t="s">
        <v>103</v>
      </c>
      <c r="D63" s="2"/>
      <c r="E63" s="83" t="s">
        <v>104</v>
      </c>
      <c r="F63" s="26">
        <f>F64</f>
        <v>80</v>
      </c>
      <c r="G63" s="26"/>
      <c r="H63" s="31"/>
      <c r="I63" s="31"/>
    </row>
    <row r="64" spans="1:9" s="16" customFormat="1" ht="24.75" customHeight="1">
      <c r="A64" s="22">
        <v>56</v>
      </c>
      <c r="B64" s="3">
        <v>113</v>
      </c>
      <c r="C64" s="4" t="s">
        <v>103</v>
      </c>
      <c r="D64" s="4" t="s">
        <v>80</v>
      </c>
      <c r="E64" s="68" t="s">
        <v>92</v>
      </c>
      <c r="F64" s="29">
        <v>80</v>
      </c>
      <c r="G64" s="29"/>
      <c r="H64" s="30"/>
      <c r="I64" s="30"/>
    </row>
    <row r="65" spans="1:9" s="16" customFormat="1" ht="39.75" customHeight="1">
      <c r="A65" s="22">
        <v>57</v>
      </c>
      <c r="B65" s="1">
        <v>113</v>
      </c>
      <c r="C65" s="2" t="s">
        <v>108</v>
      </c>
      <c r="D65" s="4"/>
      <c r="E65" s="69" t="s">
        <v>105</v>
      </c>
      <c r="F65" s="26">
        <f>F66+F68</f>
        <v>92</v>
      </c>
      <c r="G65" s="29"/>
      <c r="H65" s="30"/>
      <c r="I65" s="30"/>
    </row>
    <row r="66" spans="1:9" s="16" customFormat="1" ht="65.25" customHeight="1">
      <c r="A66" s="22">
        <v>58</v>
      </c>
      <c r="B66" s="1">
        <v>113</v>
      </c>
      <c r="C66" s="2" t="s">
        <v>107</v>
      </c>
      <c r="D66" s="4"/>
      <c r="E66" s="69" t="s">
        <v>109</v>
      </c>
      <c r="F66" s="37">
        <f>F67</f>
        <v>0.1</v>
      </c>
      <c r="G66" s="29"/>
      <c r="H66" s="30"/>
      <c r="I66" s="30"/>
    </row>
    <row r="67" spans="1:9" s="16" customFormat="1" ht="24.75" customHeight="1">
      <c r="A67" s="22">
        <v>59</v>
      </c>
      <c r="B67" s="3">
        <v>113</v>
      </c>
      <c r="C67" s="4" t="s">
        <v>107</v>
      </c>
      <c r="D67" s="4" t="s">
        <v>80</v>
      </c>
      <c r="E67" s="68" t="s">
        <v>92</v>
      </c>
      <c r="F67" s="56">
        <v>0.1</v>
      </c>
      <c r="G67" s="29"/>
      <c r="H67" s="30"/>
      <c r="I67" s="30"/>
    </row>
    <row r="68" spans="1:9" s="16" customFormat="1" ht="24.75" customHeight="1">
      <c r="A68" s="22">
        <v>60</v>
      </c>
      <c r="B68" s="1">
        <v>113</v>
      </c>
      <c r="C68" s="2" t="s">
        <v>110</v>
      </c>
      <c r="D68" s="4"/>
      <c r="E68" s="69" t="s">
        <v>111</v>
      </c>
      <c r="F68" s="37">
        <f>F69+F70</f>
        <v>91.9</v>
      </c>
      <c r="G68" s="29"/>
      <c r="H68" s="30"/>
      <c r="I68" s="30"/>
    </row>
    <row r="69" spans="1:9" s="16" customFormat="1" ht="24.75" customHeight="1">
      <c r="A69" s="22">
        <v>61</v>
      </c>
      <c r="B69" s="3">
        <v>113</v>
      </c>
      <c r="C69" s="4" t="s">
        <v>110</v>
      </c>
      <c r="D69" s="4" t="s">
        <v>53</v>
      </c>
      <c r="E69" s="70" t="s">
        <v>83</v>
      </c>
      <c r="F69" s="56">
        <v>43.6</v>
      </c>
      <c r="G69" s="29"/>
      <c r="H69" s="30"/>
      <c r="I69" s="30"/>
    </row>
    <row r="70" spans="1:9" s="16" customFormat="1" ht="24.75" customHeight="1">
      <c r="A70" s="22">
        <v>62</v>
      </c>
      <c r="B70" s="3">
        <v>113</v>
      </c>
      <c r="C70" s="4" t="s">
        <v>110</v>
      </c>
      <c r="D70" s="4" t="s">
        <v>80</v>
      </c>
      <c r="E70" s="68" t="s">
        <v>92</v>
      </c>
      <c r="F70" s="56">
        <v>48.3</v>
      </c>
      <c r="G70" s="29"/>
      <c r="H70" s="30"/>
      <c r="I70" s="30"/>
    </row>
    <row r="71" spans="1:9" s="16" customFormat="1" ht="24.75" customHeight="1">
      <c r="A71" s="22">
        <v>63</v>
      </c>
      <c r="B71" s="1">
        <v>113</v>
      </c>
      <c r="C71" s="2" t="s">
        <v>337</v>
      </c>
      <c r="D71" s="4"/>
      <c r="E71" s="90" t="s">
        <v>338</v>
      </c>
      <c r="F71" s="37">
        <f>F72</f>
        <v>123.249</v>
      </c>
      <c r="G71" s="29"/>
      <c r="H71" s="30"/>
      <c r="I71" s="30"/>
    </row>
    <row r="72" spans="1:9" s="17" customFormat="1" ht="24.75" customHeight="1">
      <c r="A72" s="22">
        <v>64</v>
      </c>
      <c r="B72" s="1">
        <v>113</v>
      </c>
      <c r="C72" s="2" t="s">
        <v>336</v>
      </c>
      <c r="D72" s="4"/>
      <c r="E72" s="90" t="s">
        <v>339</v>
      </c>
      <c r="F72" s="37">
        <f>F73</f>
        <v>123.249</v>
      </c>
      <c r="G72" s="26"/>
      <c r="H72" s="31"/>
      <c r="I72" s="31"/>
    </row>
    <row r="73" spans="1:9" s="16" customFormat="1" ht="20.25" customHeight="1">
      <c r="A73" s="22">
        <v>65</v>
      </c>
      <c r="B73" s="3">
        <v>113</v>
      </c>
      <c r="C73" s="4" t="s">
        <v>336</v>
      </c>
      <c r="D73" s="63" t="s">
        <v>361</v>
      </c>
      <c r="E73" s="92" t="s">
        <v>362</v>
      </c>
      <c r="F73" s="56">
        <v>123.249</v>
      </c>
      <c r="G73" s="29"/>
      <c r="H73" s="30"/>
      <c r="I73" s="30"/>
    </row>
    <row r="74" spans="1:9" s="16" customFormat="1" ht="16.5" customHeight="1">
      <c r="A74" s="22">
        <v>66</v>
      </c>
      <c r="B74" s="1">
        <v>113</v>
      </c>
      <c r="C74" s="2" t="s">
        <v>106</v>
      </c>
      <c r="D74" s="4"/>
      <c r="E74" s="69" t="s">
        <v>112</v>
      </c>
      <c r="F74" s="26">
        <f>F75</f>
        <v>55</v>
      </c>
      <c r="G74" s="29"/>
      <c r="H74" s="30"/>
      <c r="I74" s="30"/>
    </row>
    <row r="75" spans="1:9" s="16" customFormat="1" ht="24.75" customHeight="1">
      <c r="A75" s="22">
        <v>67</v>
      </c>
      <c r="B75" s="3">
        <v>113</v>
      </c>
      <c r="C75" s="4" t="s">
        <v>106</v>
      </c>
      <c r="D75" s="4" t="s">
        <v>80</v>
      </c>
      <c r="E75" s="68" t="s">
        <v>92</v>
      </c>
      <c r="F75" s="29">
        <v>55</v>
      </c>
      <c r="G75" s="29"/>
      <c r="H75" s="30"/>
      <c r="I75" s="30"/>
    </row>
    <row r="76" spans="1:9" s="16" customFormat="1" ht="31.5" customHeight="1">
      <c r="A76" s="22">
        <v>68</v>
      </c>
      <c r="B76" s="1">
        <v>113</v>
      </c>
      <c r="C76" s="2" t="s">
        <v>264</v>
      </c>
      <c r="D76" s="2"/>
      <c r="E76" s="69" t="s">
        <v>262</v>
      </c>
      <c r="F76" s="26">
        <f>F77</f>
        <v>171.3</v>
      </c>
      <c r="G76" s="29"/>
      <c r="H76" s="30"/>
      <c r="I76" s="30"/>
    </row>
    <row r="77" spans="1:9" s="16" customFormat="1" ht="47.25" customHeight="1">
      <c r="A77" s="22">
        <v>69</v>
      </c>
      <c r="B77" s="1">
        <v>113</v>
      </c>
      <c r="C77" s="2" t="s">
        <v>265</v>
      </c>
      <c r="D77" s="2"/>
      <c r="E77" s="69" t="s">
        <v>100</v>
      </c>
      <c r="F77" s="26">
        <f>F78</f>
        <v>171.3</v>
      </c>
      <c r="G77" s="29"/>
      <c r="H77" s="30"/>
      <c r="I77" s="30"/>
    </row>
    <row r="78" spans="1:9" s="16" customFormat="1" ht="24.75" customHeight="1">
      <c r="A78" s="22">
        <v>70</v>
      </c>
      <c r="B78" s="1">
        <v>113</v>
      </c>
      <c r="C78" s="2" t="s">
        <v>265</v>
      </c>
      <c r="D78" s="2"/>
      <c r="E78" s="67" t="s">
        <v>263</v>
      </c>
      <c r="F78" s="26">
        <f>F80+F79</f>
        <v>171.3</v>
      </c>
      <c r="G78" s="29"/>
      <c r="H78" s="30"/>
      <c r="I78" s="30"/>
    </row>
    <row r="79" spans="1:9" s="16" customFormat="1" ht="24.75" customHeight="1">
      <c r="A79" s="22">
        <v>71</v>
      </c>
      <c r="B79" s="3">
        <v>113</v>
      </c>
      <c r="C79" s="4" t="s">
        <v>265</v>
      </c>
      <c r="D79" s="4" t="s">
        <v>53</v>
      </c>
      <c r="E79" s="70" t="s">
        <v>83</v>
      </c>
      <c r="F79" s="29">
        <v>11</v>
      </c>
      <c r="G79" s="29"/>
      <c r="H79" s="30"/>
      <c r="I79" s="30"/>
    </row>
    <row r="80" spans="1:9" s="16" customFormat="1" ht="24.75" customHeight="1">
      <c r="A80" s="22">
        <v>72</v>
      </c>
      <c r="B80" s="3">
        <v>113</v>
      </c>
      <c r="C80" s="4" t="s">
        <v>265</v>
      </c>
      <c r="D80" s="4" t="s">
        <v>80</v>
      </c>
      <c r="E80" s="70" t="s">
        <v>92</v>
      </c>
      <c r="F80" s="29">
        <v>160.30000000000001</v>
      </c>
      <c r="G80" s="29"/>
      <c r="H80" s="30"/>
      <c r="I80" s="30"/>
    </row>
    <row r="81" spans="1:9" s="16" customFormat="1" ht="12" customHeight="1">
      <c r="A81" s="22">
        <v>73</v>
      </c>
      <c r="B81" s="1">
        <v>113</v>
      </c>
      <c r="C81" s="2" t="s">
        <v>69</v>
      </c>
      <c r="D81" s="4"/>
      <c r="E81" s="67" t="s">
        <v>68</v>
      </c>
      <c r="F81" s="26">
        <f>SUM(F83,F85,)</f>
        <v>5036.2</v>
      </c>
      <c r="G81" s="29"/>
      <c r="H81" s="30"/>
      <c r="I81" s="30"/>
    </row>
    <row r="82" spans="1:9" s="16" customFormat="1" ht="12" customHeight="1">
      <c r="A82" s="22">
        <v>74</v>
      </c>
      <c r="B82" s="1">
        <v>113</v>
      </c>
      <c r="C82" s="2" t="s">
        <v>367</v>
      </c>
      <c r="D82" s="4"/>
      <c r="E82" s="69" t="s">
        <v>368</v>
      </c>
      <c r="F82" s="26">
        <v>5000</v>
      </c>
      <c r="G82" s="29"/>
      <c r="H82" s="30"/>
      <c r="I82" s="30"/>
    </row>
    <row r="83" spans="1:9" s="16" customFormat="1" ht="26.25" customHeight="1">
      <c r="A83" s="93">
        <v>75</v>
      </c>
      <c r="B83" s="3">
        <v>113</v>
      </c>
      <c r="C83" s="4" t="s">
        <v>367</v>
      </c>
      <c r="D83" s="4" t="s">
        <v>80</v>
      </c>
      <c r="E83" s="68" t="s">
        <v>92</v>
      </c>
      <c r="F83" s="29">
        <v>5000</v>
      </c>
      <c r="G83" s="29"/>
      <c r="H83" s="30"/>
      <c r="I83" s="30"/>
    </row>
    <row r="84" spans="1:9" s="17" customFormat="1" ht="27" customHeight="1">
      <c r="A84" s="22">
        <v>76</v>
      </c>
      <c r="B84" s="1">
        <v>113</v>
      </c>
      <c r="C84" s="2" t="s">
        <v>114</v>
      </c>
      <c r="D84" s="2"/>
      <c r="E84" s="69" t="s">
        <v>256</v>
      </c>
      <c r="F84" s="26">
        <f>F85</f>
        <v>36.200000000000003</v>
      </c>
      <c r="G84" s="26"/>
      <c r="H84" s="31"/>
      <c r="I84" s="31"/>
    </row>
    <row r="85" spans="1:9" s="16" customFormat="1" ht="27" customHeight="1">
      <c r="A85" s="22">
        <v>77</v>
      </c>
      <c r="B85" s="3">
        <v>113</v>
      </c>
      <c r="C85" s="4" t="s">
        <v>114</v>
      </c>
      <c r="D85" s="4" t="s">
        <v>80</v>
      </c>
      <c r="E85" s="68" t="s">
        <v>92</v>
      </c>
      <c r="F85" s="29">
        <v>36.200000000000003</v>
      </c>
      <c r="G85" s="29"/>
      <c r="H85" s="30"/>
      <c r="I85" s="30"/>
    </row>
    <row r="86" spans="1:9" ht="15.75" customHeight="1">
      <c r="A86" s="22">
        <v>78</v>
      </c>
      <c r="B86" s="1">
        <v>200</v>
      </c>
      <c r="C86" s="2"/>
      <c r="D86" s="2"/>
      <c r="E86" s="71" t="s">
        <v>9</v>
      </c>
      <c r="F86" s="26">
        <f t="shared" ref="F86:G88" si="3">F87</f>
        <v>293.5</v>
      </c>
      <c r="G86" s="26">
        <f t="shared" si="3"/>
        <v>1189</v>
      </c>
    </row>
    <row r="87" spans="1:9" ht="12.75" customHeight="1">
      <c r="A87" s="22">
        <v>79</v>
      </c>
      <c r="B87" s="1">
        <v>203</v>
      </c>
      <c r="C87" s="2"/>
      <c r="D87" s="2"/>
      <c r="E87" s="67" t="s">
        <v>10</v>
      </c>
      <c r="F87" s="26">
        <f t="shared" si="3"/>
        <v>293.5</v>
      </c>
      <c r="G87" s="26">
        <f t="shared" si="3"/>
        <v>1189</v>
      </c>
    </row>
    <row r="88" spans="1:9" ht="12.75" customHeight="1">
      <c r="A88" s="22">
        <v>80</v>
      </c>
      <c r="B88" s="1">
        <v>203</v>
      </c>
      <c r="C88" s="2" t="s">
        <v>69</v>
      </c>
      <c r="D88" s="2"/>
      <c r="E88" s="67" t="s">
        <v>68</v>
      </c>
      <c r="F88" s="26">
        <f t="shared" si="3"/>
        <v>293.5</v>
      </c>
      <c r="G88" s="26">
        <f t="shared" si="3"/>
        <v>1189</v>
      </c>
    </row>
    <row r="89" spans="1:9" ht="25.5" customHeight="1">
      <c r="A89" s="22">
        <v>81</v>
      </c>
      <c r="B89" s="1">
        <v>203</v>
      </c>
      <c r="C89" s="2" t="s">
        <v>115</v>
      </c>
      <c r="D89" s="2"/>
      <c r="E89" s="67" t="s">
        <v>45</v>
      </c>
      <c r="F89" s="37">
        <f>F90+F91</f>
        <v>293.5</v>
      </c>
      <c r="G89" s="35">
        <f>G90</f>
        <v>1189</v>
      </c>
    </row>
    <row r="90" spans="1:9" ht="12.75" customHeight="1">
      <c r="A90" s="22">
        <v>82</v>
      </c>
      <c r="B90" s="3">
        <v>203</v>
      </c>
      <c r="C90" s="4" t="s">
        <v>115</v>
      </c>
      <c r="D90" s="4" t="s">
        <v>53</v>
      </c>
      <c r="E90" s="70" t="s">
        <v>83</v>
      </c>
      <c r="F90" s="55">
        <v>267.8</v>
      </c>
      <c r="G90" s="27">
        <v>1189</v>
      </c>
    </row>
    <row r="91" spans="1:9" ht="24.75" customHeight="1">
      <c r="A91" s="22">
        <v>83</v>
      </c>
      <c r="B91" s="3">
        <v>203</v>
      </c>
      <c r="C91" s="4" t="s">
        <v>115</v>
      </c>
      <c r="D91" s="4" t="s">
        <v>80</v>
      </c>
      <c r="E91" s="68" t="s">
        <v>92</v>
      </c>
      <c r="F91" s="55">
        <f>58.3-32.61+0.01</f>
        <v>25.7</v>
      </c>
      <c r="G91" s="27"/>
    </row>
    <row r="92" spans="1:9" ht="31.5" customHeight="1">
      <c r="A92" s="22">
        <v>84</v>
      </c>
      <c r="B92" s="1">
        <v>300</v>
      </c>
      <c r="C92" s="2"/>
      <c r="D92" s="2"/>
      <c r="E92" s="71" t="s">
        <v>11</v>
      </c>
      <c r="F92" s="26">
        <f>F93+F105+F118</f>
        <v>3890.6530000000002</v>
      </c>
      <c r="G92" s="26" t="e">
        <f>G93+#REF!+#REF!</f>
        <v>#REF!</v>
      </c>
    </row>
    <row r="93" spans="1:9" ht="38.25" customHeight="1">
      <c r="A93" s="22">
        <v>85</v>
      </c>
      <c r="B93" s="1">
        <v>309</v>
      </c>
      <c r="C93" s="2"/>
      <c r="D93" s="2"/>
      <c r="E93" s="67" t="s">
        <v>37</v>
      </c>
      <c r="F93" s="26">
        <f>F94+F100</f>
        <v>2145</v>
      </c>
      <c r="G93" s="26" t="e">
        <f>G95+#REF!</f>
        <v>#REF!</v>
      </c>
    </row>
    <row r="94" spans="1:9" ht="26.25" customHeight="1">
      <c r="A94" s="22">
        <v>86</v>
      </c>
      <c r="B94" s="1">
        <v>309</v>
      </c>
      <c r="C94" s="2" t="s">
        <v>85</v>
      </c>
      <c r="D94" s="2"/>
      <c r="E94" s="67" t="s">
        <v>86</v>
      </c>
      <c r="F94" s="26">
        <f>F95</f>
        <v>265</v>
      </c>
      <c r="G94" s="26"/>
    </row>
    <row r="95" spans="1:9" ht="38.25" customHeight="1">
      <c r="A95" s="22">
        <v>87</v>
      </c>
      <c r="B95" s="1">
        <v>309</v>
      </c>
      <c r="C95" s="2" t="s">
        <v>118</v>
      </c>
      <c r="D95" s="2"/>
      <c r="E95" s="67" t="s">
        <v>247</v>
      </c>
      <c r="F95" s="26">
        <f>F96++F98</f>
        <v>265</v>
      </c>
      <c r="G95" s="26">
        <f>G96</f>
        <v>477.6</v>
      </c>
    </row>
    <row r="96" spans="1:9" ht="27" customHeight="1">
      <c r="A96" s="22">
        <v>88</v>
      </c>
      <c r="B96" s="1">
        <v>309</v>
      </c>
      <c r="C96" s="2" t="s">
        <v>116</v>
      </c>
      <c r="D96" s="2"/>
      <c r="E96" s="67" t="s">
        <v>319</v>
      </c>
      <c r="F96" s="26">
        <f>F97</f>
        <v>200</v>
      </c>
      <c r="G96" s="26">
        <f>G97</f>
        <v>477.6</v>
      </c>
    </row>
    <row r="97" spans="1:7" ht="27" customHeight="1">
      <c r="A97" s="22">
        <v>89</v>
      </c>
      <c r="B97" s="3">
        <v>309</v>
      </c>
      <c r="C97" s="4" t="s">
        <v>116</v>
      </c>
      <c r="D97" s="4" t="s">
        <v>80</v>
      </c>
      <c r="E97" s="68" t="s">
        <v>92</v>
      </c>
      <c r="F97" s="27">
        <v>200</v>
      </c>
      <c r="G97" s="27">
        <v>477.6</v>
      </c>
    </row>
    <row r="98" spans="1:7" ht="12.75" customHeight="1">
      <c r="A98" s="22">
        <v>90</v>
      </c>
      <c r="B98" s="1">
        <v>309</v>
      </c>
      <c r="C98" s="2" t="s">
        <v>117</v>
      </c>
      <c r="D98" s="4"/>
      <c r="E98" s="72" t="s">
        <v>248</v>
      </c>
      <c r="F98" s="26">
        <f>F99</f>
        <v>65</v>
      </c>
      <c r="G98" s="27"/>
    </row>
    <row r="99" spans="1:7" ht="28.5" customHeight="1">
      <c r="A99" s="22">
        <v>91</v>
      </c>
      <c r="B99" s="3">
        <v>309</v>
      </c>
      <c r="C99" s="4" t="s">
        <v>117</v>
      </c>
      <c r="D99" s="4" t="s">
        <v>80</v>
      </c>
      <c r="E99" s="68" t="s">
        <v>92</v>
      </c>
      <c r="F99" s="27">
        <v>65</v>
      </c>
      <c r="G99" s="27"/>
    </row>
    <row r="100" spans="1:7" ht="12.75" customHeight="1">
      <c r="A100" s="22">
        <v>92</v>
      </c>
      <c r="B100" s="1">
        <v>309</v>
      </c>
      <c r="C100" s="2" t="s">
        <v>85</v>
      </c>
      <c r="D100" s="4"/>
      <c r="E100" s="67" t="s">
        <v>86</v>
      </c>
      <c r="F100" s="26">
        <f>F101</f>
        <v>1880</v>
      </c>
      <c r="G100" s="27"/>
    </row>
    <row r="101" spans="1:7" ht="22.5" customHeight="1">
      <c r="A101" s="22">
        <v>93</v>
      </c>
      <c r="B101" s="1">
        <v>309</v>
      </c>
      <c r="C101" s="2" t="s">
        <v>96</v>
      </c>
      <c r="D101" s="4"/>
      <c r="E101" s="67" t="s">
        <v>97</v>
      </c>
      <c r="F101" s="26">
        <f>F102</f>
        <v>1880</v>
      </c>
      <c r="G101" s="27"/>
    </row>
    <row r="102" spans="1:7" ht="12.75" customHeight="1">
      <c r="A102" s="22">
        <v>94</v>
      </c>
      <c r="B102" s="1">
        <v>309</v>
      </c>
      <c r="C102" s="2" t="s">
        <v>285</v>
      </c>
      <c r="D102" s="4"/>
      <c r="E102" s="67" t="s">
        <v>119</v>
      </c>
      <c r="F102" s="26">
        <f>F103+F104</f>
        <v>1880</v>
      </c>
      <c r="G102" s="27"/>
    </row>
    <row r="103" spans="1:7" ht="25.5" customHeight="1">
      <c r="A103" s="22">
        <v>95</v>
      </c>
      <c r="B103" s="62">
        <v>309</v>
      </c>
      <c r="C103" s="63" t="s">
        <v>285</v>
      </c>
      <c r="D103" s="63" t="s">
        <v>53</v>
      </c>
      <c r="E103" s="70" t="s">
        <v>83</v>
      </c>
      <c r="F103" s="27">
        <v>1200</v>
      </c>
      <c r="G103" s="27"/>
    </row>
    <row r="104" spans="1:7" ht="12.75" customHeight="1">
      <c r="A104" s="22">
        <v>96</v>
      </c>
      <c r="B104" s="62">
        <v>309</v>
      </c>
      <c r="C104" s="63" t="s">
        <v>285</v>
      </c>
      <c r="D104" s="63" t="s">
        <v>80</v>
      </c>
      <c r="E104" s="68" t="s">
        <v>92</v>
      </c>
      <c r="F104" s="27">
        <v>680</v>
      </c>
      <c r="G104" s="27"/>
    </row>
    <row r="105" spans="1:7" ht="28.5" customHeight="1">
      <c r="A105" s="22">
        <v>97</v>
      </c>
      <c r="B105" s="1">
        <v>310</v>
      </c>
      <c r="C105" s="2"/>
      <c r="D105" s="2"/>
      <c r="E105" s="67" t="s">
        <v>67</v>
      </c>
      <c r="F105" s="26">
        <f>F106</f>
        <v>1687.4</v>
      </c>
      <c r="G105" s="27"/>
    </row>
    <row r="106" spans="1:7" ht="12.75" customHeight="1">
      <c r="A106" s="22">
        <v>98</v>
      </c>
      <c r="B106" s="1">
        <v>310</v>
      </c>
      <c r="C106" s="2" t="s">
        <v>85</v>
      </c>
      <c r="D106" s="2"/>
      <c r="E106" s="67" t="s">
        <v>86</v>
      </c>
      <c r="F106" s="26">
        <f>F107</f>
        <v>1687.4</v>
      </c>
      <c r="G106" s="27"/>
    </row>
    <row r="107" spans="1:7" ht="34.5" customHeight="1">
      <c r="A107" s="22">
        <v>99</v>
      </c>
      <c r="B107" s="1">
        <v>310</v>
      </c>
      <c r="C107" s="2" t="s">
        <v>120</v>
      </c>
      <c r="D107" s="2"/>
      <c r="E107" s="67" t="s">
        <v>333</v>
      </c>
      <c r="F107" s="26">
        <f>F108+F111+F113+F116</f>
        <v>1687.4</v>
      </c>
      <c r="G107" s="27"/>
    </row>
    <row r="108" spans="1:7" ht="29.25" customHeight="1">
      <c r="A108" s="22">
        <v>100</v>
      </c>
      <c r="B108" s="1">
        <v>310</v>
      </c>
      <c r="C108" s="2" t="s">
        <v>124</v>
      </c>
      <c r="D108" s="2"/>
      <c r="E108" s="67" t="s">
        <v>121</v>
      </c>
      <c r="F108" s="26">
        <f>F109+F110</f>
        <v>1451.4</v>
      </c>
      <c r="G108" s="27"/>
    </row>
    <row r="109" spans="1:7" ht="22.5" customHeight="1">
      <c r="A109" s="22">
        <v>101</v>
      </c>
      <c r="B109" s="3">
        <v>310</v>
      </c>
      <c r="C109" s="4" t="s">
        <v>124</v>
      </c>
      <c r="D109" s="4" t="s">
        <v>53</v>
      </c>
      <c r="E109" s="70" t="s">
        <v>54</v>
      </c>
      <c r="F109" s="27">
        <v>1330.4</v>
      </c>
      <c r="G109" s="27"/>
    </row>
    <row r="110" spans="1:7" ht="17.25" customHeight="1">
      <c r="A110" s="22">
        <v>102</v>
      </c>
      <c r="B110" s="3">
        <v>310</v>
      </c>
      <c r="C110" s="4" t="s">
        <v>124</v>
      </c>
      <c r="D110" s="4" t="s">
        <v>80</v>
      </c>
      <c r="E110" s="68" t="s">
        <v>92</v>
      </c>
      <c r="F110" s="27">
        <f>102+9+10</f>
        <v>121</v>
      </c>
      <c r="G110" s="27"/>
    </row>
    <row r="111" spans="1:7" ht="25.5" customHeight="1">
      <c r="A111" s="22">
        <v>103</v>
      </c>
      <c r="B111" s="1">
        <v>310</v>
      </c>
      <c r="C111" s="2" t="s">
        <v>125</v>
      </c>
      <c r="D111" s="4"/>
      <c r="E111" s="67" t="s">
        <v>122</v>
      </c>
      <c r="F111" s="26">
        <f>F112</f>
        <v>46</v>
      </c>
      <c r="G111" s="27"/>
    </row>
    <row r="112" spans="1:7" ht="25.5" customHeight="1">
      <c r="A112" s="22">
        <v>104</v>
      </c>
      <c r="B112" s="3">
        <v>310</v>
      </c>
      <c r="C112" s="4" t="s">
        <v>125</v>
      </c>
      <c r="D112" s="4" t="s">
        <v>80</v>
      </c>
      <c r="E112" s="68" t="s">
        <v>92</v>
      </c>
      <c r="F112" s="27">
        <v>46</v>
      </c>
      <c r="G112" s="27"/>
    </row>
    <row r="113" spans="1:9" ht="29.25" customHeight="1">
      <c r="A113" s="22">
        <v>105</v>
      </c>
      <c r="B113" s="1">
        <v>310</v>
      </c>
      <c r="C113" s="2" t="s">
        <v>126</v>
      </c>
      <c r="D113" s="4"/>
      <c r="E113" s="67" t="s">
        <v>123</v>
      </c>
      <c r="F113" s="26">
        <f>F114+F115</f>
        <v>0</v>
      </c>
      <c r="G113" s="27"/>
    </row>
    <row r="114" spans="1:9" ht="29.25" customHeight="1">
      <c r="A114" s="22">
        <v>106</v>
      </c>
      <c r="B114" s="3">
        <v>310</v>
      </c>
      <c r="C114" s="4" t="s">
        <v>126</v>
      </c>
      <c r="D114" s="4" t="s">
        <v>80</v>
      </c>
      <c r="E114" s="68" t="s">
        <v>92</v>
      </c>
      <c r="F114" s="27">
        <v>0</v>
      </c>
      <c r="G114" s="27"/>
    </row>
    <row r="115" spans="1:9" ht="27.75" customHeight="1">
      <c r="A115" s="22">
        <v>107</v>
      </c>
      <c r="B115" s="3">
        <v>310</v>
      </c>
      <c r="C115" s="4" t="s">
        <v>126</v>
      </c>
      <c r="D115" s="4" t="s">
        <v>57</v>
      </c>
      <c r="E115" s="70" t="s">
        <v>58</v>
      </c>
      <c r="F115" s="27">
        <v>0</v>
      </c>
      <c r="G115" s="27"/>
    </row>
    <row r="116" spans="1:9" ht="28.5" customHeight="1">
      <c r="A116" s="22">
        <v>108</v>
      </c>
      <c r="B116" s="1">
        <v>310</v>
      </c>
      <c r="C116" s="2" t="s">
        <v>286</v>
      </c>
      <c r="D116" s="2"/>
      <c r="E116" s="67" t="s">
        <v>266</v>
      </c>
      <c r="F116" s="26">
        <f>F117</f>
        <v>190</v>
      </c>
      <c r="G116" s="27"/>
    </row>
    <row r="117" spans="1:9" s="17" customFormat="1" ht="32.25" customHeight="1">
      <c r="A117" s="22">
        <v>109</v>
      </c>
      <c r="B117" s="3">
        <v>310</v>
      </c>
      <c r="C117" s="4" t="s">
        <v>286</v>
      </c>
      <c r="D117" s="4"/>
      <c r="E117" s="68" t="s">
        <v>92</v>
      </c>
      <c r="F117" s="27">
        <v>190</v>
      </c>
      <c r="G117" s="26"/>
      <c r="H117" s="31"/>
      <c r="I117" s="31"/>
    </row>
    <row r="118" spans="1:9" s="17" customFormat="1" ht="26.25" customHeight="1">
      <c r="A118" s="22">
        <v>110</v>
      </c>
      <c r="B118" s="1">
        <v>314</v>
      </c>
      <c r="C118" s="2"/>
      <c r="D118" s="2"/>
      <c r="E118" s="67" t="s">
        <v>65</v>
      </c>
      <c r="F118" s="26">
        <f>F119+F126</f>
        <v>58.253</v>
      </c>
      <c r="G118" s="26"/>
      <c r="H118" s="31"/>
      <c r="I118" s="31"/>
    </row>
    <row r="119" spans="1:9" ht="24" customHeight="1">
      <c r="A119" s="22">
        <v>111</v>
      </c>
      <c r="B119" s="1">
        <v>314</v>
      </c>
      <c r="C119" s="2" t="s">
        <v>85</v>
      </c>
      <c r="D119" s="2"/>
      <c r="E119" s="67" t="s">
        <v>86</v>
      </c>
      <c r="F119" s="26">
        <f>F120</f>
        <v>30</v>
      </c>
      <c r="G119" s="27"/>
    </row>
    <row r="120" spans="1:9" ht="45" customHeight="1">
      <c r="A120" s="22">
        <v>112</v>
      </c>
      <c r="B120" s="1">
        <v>314</v>
      </c>
      <c r="C120" s="2" t="s">
        <v>130</v>
      </c>
      <c r="D120" s="2"/>
      <c r="E120" s="73" t="s">
        <v>205</v>
      </c>
      <c r="F120" s="26">
        <f>F121</f>
        <v>30</v>
      </c>
      <c r="G120" s="27"/>
    </row>
    <row r="121" spans="1:9" ht="79.5" customHeight="1">
      <c r="A121" s="22">
        <v>113</v>
      </c>
      <c r="B121" s="1">
        <v>314</v>
      </c>
      <c r="C121" s="2" t="s">
        <v>200</v>
      </c>
      <c r="D121" s="2"/>
      <c r="E121" s="73" t="s">
        <v>201</v>
      </c>
      <c r="F121" s="26">
        <f>F122+F124</f>
        <v>30</v>
      </c>
      <c r="G121" s="27"/>
    </row>
    <row r="122" spans="1:9" ht="29.25" customHeight="1">
      <c r="A122" s="22">
        <v>114</v>
      </c>
      <c r="B122" s="1">
        <v>314</v>
      </c>
      <c r="C122" s="2" t="s">
        <v>133</v>
      </c>
      <c r="D122" s="4"/>
      <c r="E122" s="67" t="s">
        <v>129</v>
      </c>
      <c r="F122" s="26">
        <f>F123</f>
        <v>15</v>
      </c>
      <c r="G122" s="27"/>
    </row>
    <row r="123" spans="1:9" ht="26.25" customHeight="1">
      <c r="A123" s="22">
        <v>115</v>
      </c>
      <c r="B123" s="3">
        <v>314</v>
      </c>
      <c r="C123" s="4" t="s">
        <v>133</v>
      </c>
      <c r="D123" s="4" t="s">
        <v>80</v>
      </c>
      <c r="E123" s="68" t="s">
        <v>92</v>
      </c>
      <c r="F123" s="27">
        <v>15</v>
      </c>
      <c r="G123" s="27"/>
    </row>
    <row r="124" spans="1:9" ht="22.5" customHeight="1">
      <c r="A124" s="22">
        <v>116</v>
      </c>
      <c r="B124" s="1">
        <v>314</v>
      </c>
      <c r="C124" s="2" t="s">
        <v>134</v>
      </c>
      <c r="D124" s="2"/>
      <c r="E124" s="67" t="s">
        <v>131</v>
      </c>
      <c r="F124" s="26">
        <f>F125</f>
        <v>15</v>
      </c>
      <c r="G124" s="27"/>
    </row>
    <row r="125" spans="1:9" ht="28.5" customHeight="1">
      <c r="A125" s="22">
        <v>117</v>
      </c>
      <c r="B125" s="3">
        <v>314</v>
      </c>
      <c r="C125" s="4" t="s">
        <v>134</v>
      </c>
      <c r="D125" s="4" t="s">
        <v>80</v>
      </c>
      <c r="E125" s="68" t="s">
        <v>92</v>
      </c>
      <c r="F125" s="27">
        <v>15</v>
      </c>
      <c r="G125" s="27"/>
    </row>
    <row r="126" spans="1:9" ht="15.75" customHeight="1">
      <c r="A126" s="22">
        <v>118</v>
      </c>
      <c r="B126" s="1">
        <v>314</v>
      </c>
      <c r="C126" s="2" t="s">
        <v>85</v>
      </c>
      <c r="D126" s="2"/>
      <c r="E126" s="67" t="s">
        <v>86</v>
      </c>
      <c r="F126" s="26">
        <f>F127</f>
        <v>28.253</v>
      </c>
      <c r="G126" s="26" t="e">
        <f>G127+#REF!+G158+G146</f>
        <v>#REF!</v>
      </c>
      <c r="H126" s="43"/>
    </row>
    <row r="127" spans="1:9" ht="43.5" customHeight="1">
      <c r="A127" s="22">
        <v>119</v>
      </c>
      <c r="B127" s="1">
        <v>314</v>
      </c>
      <c r="C127" s="2" t="s">
        <v>127</v>
      </c>
      <c r="D127" s="2"/>
      <c r="E127" s="67" t="s">
        <v>128</v>
      </c>
      <c r="F127" s="26">
        <f>F128</f>
        <v>28.253</v>
      </c>
      <c r="G127" s="26" t="e">
        <f>#REF!+#REF!</f>
        <v>#REF!</v>
      </c>
    </row>
    <row r="128" spans="1:9" ht="27.75" customHeight="1">
      <c r="A128" s="22">
        <v>120</v>
      </c>
      <c r="B128" s="3">
        <v>314</v>
      </c>
      <c r="C128" s="4" t="s">
        <v>127</v>
      </c>
      <c r="D128" s="4" t="s">
        <v>80</v>
      </c>
      <c r="E128" s="68" t="s">
        <v>92</v>
      </c>
      <c r="F128" s="27">
        <v>28.253</v>
      </c>
      <c r="G128" s="26"/>
    </row>
    <row r="129" spans="1:9" ht="21.75" customHeight="1">
      <c r="A129" s="22">
        <v>121</v>
      </c>
      <c r="B129" s="1">
        <v>400</v>
      </c>
      <c r="C129" s="2"/>
      <c r="D129" s="2"/>
      <c r="E129" s="71" t="s">
        <v>12</v>
      </c>
      <c r="F129" s="26">
        <f>F134+F139+F152+F164+F130</f>
        <v>17114.947</v>
      </c>
      <c r="G129" s="26"/>
    </row>
    <row r="130" spans="1:9" ht="21.75" customHeight="1">
      <c r="A130" s="22">
        <v>122</v>
      </c>
      <c r="B130" s="1">
        <v>405</v>
      </c>
      <c r="C130" s="2"/>
      <c r="D130" s="2"/>
      <c r="E130" s="67" t="s">
        <v>340</v>
      </c>
      <c r="F130" s="26">
        <f>F131</f>
        <v>52.8</v>
      </c>
      <c r="G130" s="26"/>
    </row>
    <row r="131" spans="1:9" ht="30.75" customHeight="1">
      <c r="A131" s="22">
        <v>123</v>
      </c>
      <c r="B131" s="1">
        <v>405</v>
      </c>
      <c r="C131" s="2" t="s">
        <v>85</v>
      </c>
      <c r="D131" s="2"/>
      <c r="E131" s="67" t="s">
        <v>86</v>
      </c>
      <c r="F131" s="26">
        <f>F132</f>
        <v>52.8</v>
      </c>
      <c r="G131" s="26"/>
    </row>
    <row r="132" spans="1:9" ht="45.75" customHeight="1">
      <c r="A132" s="22">
        <v>124</v>
      </c>
      <c r="B132" s="1">
        <v>405</v>
      </c>
      <c r="C132" s="2" t="s">
        <v>342</v>
      </c>
      <c r="D132" s="2"/>
      <c r="E132" s="67" t="s">
        <v>341</v>
      </c>
      <c r="F132" s="26">
        <f>F133</f>
        <v>52.8</v>
      </c>
      <c r="G132" s="26"/>
    </row>
    <row r="133" spans="1:9" s="16" customFormat="1" ht="30.75" customHeight="1">
      <c r="A133" s="22">
        <v>125</v>
      </c>
      <c r="B133" s="3">
        <v>405</v>
      </c>
      <c r="C133" s="4" t="s">
        <v>342</v>
      </c>
      <c r="D133" s="4" t="s">
        <v>80</v>
      </c>
      <c r="E133" s="68" t="s">
        <v>92</v>
      </c>
      <c r="F133" s="29">
        <v>52.8</v>
      </c>
      <c r="G133" s="29"/>
      <c r="H133" s="30"/>
      <c r="I133" s="30"/>
    </row>
    <row r="134" spans="1:9" ht="16.5" customHeight="1">
      <c r="A134" s="22">
        <v>126</v>
      </c>
      <c r="B134" s="1">
        <v>408</v>
      </c>
      <c r="C134" s="2"/>
      <c r="D134" s="2"/>
      <c r="E134" s="67" t="s">
        <v>13</v>
      </c>
      <c r="F134" s="26">
        <f>F135</f>
        <v>6405</v>
      </c>
      <c r="G134" s="26"/>
    </row>
    <row r="135" spans="1:9" ht="25.5" customHeight="1">
      <c r="A135" s="22">
        <v>127</v>
      </c>
      <c r="B135" s="1">
        <v>408</v>
      </c>
      <c r="C135" s="2" t="s">
        <v>85</v>
      </c>
      <c r="D135" s="2"/>
      <c r="E135" s="67" t="s">
        <v>86</v>
      </c>
      <c r="F135" s="26">
        <f>F136</f>
        <v>6405</v>
      </c>
      <c r="G135" s="26">
        <f>G136</f>
        <v>25916</v>
      </c>
    </row>
    <row r="136" spans="1:9" ht="26.25" customHeight="1">
      <c r="A136" s="22">
        <v>128</v>
      </c>
      <c r="B136" s="1">
        <v>408</v>
      </c>
      <c r="C136" s="58" t="s">
        <v>287</v>
      </c>
      <c r="D136" s="23"/>
      <c r="E136" s="67" t="s">
        <v>267</v>
      </c>
      <c r="F136" s="26">
        <f>F137</f>
        <v>6405</v>
      </c>
      <c r="G136" s="27">
        <v>25916</v>
      </c>
      <c r="H136" s="46" t="s">
        <v>61</v>
      </c>
    </row>
    <row r="137" spans="1:9" ht="33.75" customHeight="1">
      <c r="A137" s="22">
        <v>129</v>
      </c>
      <c r="B137" s="1">
        <v>408</v>
      </c>
      <c r="C137" s="58" t="s">
        <v>288</v>
      </c>
      <c r="D137" s="2"/>
      <c r="E137" s="67" t="s">
        <v>132</v>
      </c>
      <c r="F137" s="26">
        <f>F138</f>
        <v>6405</v>
      </c>
      <c r="G137" s="26" t="e">
        <f>#REF!</f>
        <v>#REF!</v>
      </c>
    </row>
    <row r="138" spans="1:9" ht="38.25">
      <c r="A138" s="22">
        <v>130</v>
      </c>
      <c r="B138" s="3">
        <v>408</v>
      </c>
      <c r="C138" s="63" t="s">
        <v>288</v>
      </c>
      <c r="D138" s="4" t="s">
        <v>57</v>
      </c>
      <c r="E138" s="70" t="s">
        <v>58</v>
      </c>
      <c r="F138" s="27">
        <v>6405</v>
      </c>
      <c r="G138" s="26"/>
    </row>
    <row r="139" spans="1:9">
      <c r="A139" s="22">
        <v>131</v>
      </c>
      <c r="B139" s="1">
        <v>409</v>
      </c>
      <c r="C139" s="2"/>
      <c r="D139" s="2"/>
      <c r="E139" s="67" t="s">
        <v>59</v>
      </c>
      <c r="F139" s="26">
        <f>F140</f>
        <v>9951.6470000000008</v>
      </c>
      <c r="G139" s="26"/>
    </row>
    <row r="140" spans="1:9" s="17" customFormat="1" ht="25.5">
      <c r="A140" s="22">
        <v>132</v>
      </c>
      <c r="B140" s="1">
        <v>409</v>
      </c>
      <c r="C140" s="2" t="s">
        <v>85</v>
      </c>
      <c r="D140" s="2"/>
      <c r="E140" s="67" t="s">
        <v>86</v>
      </c>
      <c r="F140" s="26">
        <f>F141</f>
        <v>9951.6470000000008</v>
      </c>
      <c r="G140" s="26"/>
      <c r="H140" s="31"/>
      <c r="I140" s="31"/>
    </row>
    <row r="141" spans="1:9" ht="25.5">
      <c r="A141" s="22">
        <v>133</v>
      </c>
      <c r="B141" s="1">
        <v>409</v>
      </c>
      <c r="C141" s="2" t="s">
        <v>287</v>
      </c>
      <c r="D141" s="2"/>
      <c r="E141" s="67" t="s">
        <v>267</v>
      </c>
      <c r="F141" s="26">
        <f>F142+F144+F146+F148+F150</f>
        <v>9951.6470000000008</v>
      </c>
      <c r="G141" s="26"/>
    </row>
    <row r="142" spans="1:9" s="17" customFormat="1" ht="28.5" customHeight="1">
      <c r="A142" s="22">
        <v>134</v>
      </c>
      <c r="B142" s="1">
        <v>409</v>
      </c>
      <c r="C142" s="2" t="s">
        <v>289</v>
      </c>
      <c r="D142" s="2"/>
      <c r="E142" s="67" t="s">
        <v>135</v>
      </c>
      <c r="F142" s="26">
        <f>F143</f>
        <v>3155</v>
      </c>
      <c r="G142" s="26"/>
      <c r="H142" s="31"/>
      <c r="I142" s="31"/>
    </row>
    <row r="143" spans="1:9" ht="25.5">
      <c r="A143" s="22">
        <v>135</v>
      </c>
      <c r="B143" s="3">
        <v>409</v>
      </c>
      <c r="C143" s="4" t="s">
        <v>289</v>
      </c>
      <c r="D143" s="4" t="s">
        <v>80</v>
      </c>
      <c r="E143" s="68" t="s">
        <v>92</v>
      </c>
      <c r="F143" s="29">
        <f>2313+350+82+410</f>
        <v>3155</v>
      </c>
      <c r="G143" s="26"/>
      <c r="H143" s="43">
        <f>F143+F141+F139</f>
        <v>23058.294000000002</v>
      </c>
    </row>
    <row r="144" spans="1:9" ht="34.5" customHeight="1">
      <c r="A144" s="22">
        <v>136</v>
      </c>
      <c r="B144" s="1">
        <v>409</v>
      </c>
      <c r="C144" s="2" t="s">
        <v>290</v>
      </c>
      <c r="D144" s="2"/>
      <c r="E144" s="67" t="s">
        <v>136</v>
      </c>
      <c r="F144" s="26">
        <f>F145</f>
        <v>1739</v>
      </c>
      <c r="G144" s="27"/>
    </row>
    <row r="145" spans="1:9" ht="24.75" customHeight="1">
      <c r="A145" s="22">
        <v>137</v>
      </c>
      <c r="B145" s="3">
        <v>409</v>
      </c>
      <c r="C145" s="4" t="s">
        <v>290</v>
      </c>
      <c r="D145" s="4" t="s">
        <v>80</v>
      </c>
      <c r="E145" s="68" t="s">
        <v>92</v>
      </c>
      <c r="F145" s="29">
        <v>1739</v>
      </c>
      <c r="G145" s="27"/>
    </row>
    <row r="146" spans="1:9" ht="28.5" customHeight="1">
      <c r="A146" s="22">
        <v>138</v>
      </c>
      <c r="B146" s="1">
        <v>409</v>
      </c>
      <c r="C146" s="2" t="s">
        <v>291</v>
      </c>
      <c r="D146" s="2"/>
      <c r="E146" s="67" t="s">
        <v>137</v>
      </c>
      <c r="F146" s="26">
        <f>F147</f>
        <v>4761.6469999999999</v>
      </c>
      <c r="G146" s="28" t="e">
        <f>#REF!+G147</f>
        <v>#REF!</v>
      </c>
    </row>
    <row r="147" spans="1:9" ht="31.5" customHeight="1">
      <c r="A147" s="22">
        <v>139</v>
      </c>
      <c r="B147" s="3">
        <v>409</v>
      </c>
      <c r="C147" s="4" t="s">
        <v>291</v>
      </c>
      <c r="D147" s="4" t="s">
        <v>80</v>
      </c>
      <c r="E147" s="68" t="s">
        <v>92</v>
      </c>
      <c r="F147" s="29">
        <f>5596.647-350+38.2-38.2-485</f>
        <v>4761.6469999999999</v>
      </c>
      <c r="G147" s="26" t="e">
        <f>G148</f>
        <v>#REF!</v>
      </c>
    </row>
    <row r="148" spans="1:9" ht="51">
      <c r="A148" s="22">
        <v>140</v>
      </c>
      <c r="B148" s="1">
        <v>409</v>
      </c>
      <c r="C148" s="8" t="s">
        <v>292</v>
      </c>
      <c r="D148" s="8"/>
      <c r="E148" s="67" t="s">
        <v>268</v>
      </c>
      <c r="F148" s="26">
        <f>F149</f>
        <v>40</v>
      </c>
      <c r="G148" s="26" t="e">
        <f>#REF!</f>
        <v>#REF!</v>
      </c>
    </row>
    <row r="149" spans="1:9" ht="25.5">
      <c r="A149" s="22">
        <v>141</v>
      </c>
      <c r="B149" s="3">
        <v>409</v>
      </c>
      <c r="C149" s="4" t="s">
        <v>292</v>
      </c>
      <c r="D149" s="4" t="s">
        <v>80</v>
      </c>
      <c r="E149" s="68" t="s">
        <v>92</v>
      </c>
      <c r="F149" s="27">
        <v>40</v>
      </c>
      <c r="G149" s="26"/>
    </row>
    <row r="150" spans="1:9" ht="38.25">
      <c r="A150" s="22">
        <v>142</v>
      </c>
      <c r="B150" s="1">
        <v>409</v>
      </c>
      <c r="C150" s="8" t="s">
        <v>293</v>
      </c>
      <c r="D150" s="4"/>
      <c r="E150" s="69" t="s">
        <v>269</v>
      </c>
      <c r="F150" s="26">
        <f>F151</f>
        <v>256</v>
      </c>
      <c r="G150" s="26"/>
    </row>
    <row r="151" spans="1:9" ht="25.5">
      <c r="A151" s="22">
        <v>143</v>
      </c>
      <c r="B151" s="3">
        <v>409</v>
      </c>
      <c r="C151" s="4" t="s">
        <v>293</v>
      </c>
      <c r="D151" s="4" t="s">
        <v>80</v>
      </c>
      <c r="E151" s="68" t="s">
        <v>92</v>
      </c>
      <c r="F151" s="27">
        <v>256</v>
      </c>
      <c r="G151" s="26"/>
    </row>
    <row r="152" spans="1:9">
      <c r="A152" s="22">
        <v>144</v>
      </c>
      <c r="B152" s="1">
        <v>410</v>
      </c>
      <c r="C152" s="2"/>
      <c r="D152" s="2"/>
      <c r="E152" s="67" t="s">
        <v>40</v>
      </c>
      <c r="F152" s="26">
        <f>F153</f>
        <v>618</v>
      </c>
      <c r="G152" s="26"/>
    </row>
    <row r="153" spans="1:9" ht="25.5">
      <c r="A153" s="22">
        <v>145</v>
      </c>
      <c r="B153" s="7">
        <v>410</v>
      </c>
      <c r="C153" s="8" t="s">
        <v>85</v>
      </c>
      <c r="D153" s="8"/>
      <c r="E153" s="67" t="s">
        <v>86</v>
      </c>
      <c r="F153" s="26">
        <f>F154</f>
        <v>618</v>
      </c>
      <c r="G153" s="26"/>
    </row>
    <row r="154" spans="1:9" ht="27" customHeight="1">
      <c r="A154" s="22">
        <v>146</v>
      </c>
      <c r="B154" s="7">
        <v>410</v>
      </c>
      <c r="C154" s="8" t="s">
        <v>345</v>
      </c>
      <c r="D154" s="8"/>
      <c r="E154" s="67" t="s">
        <v>270</v>
      </c>
      <c r="F154" s="26">
        <f>F155+F162</f>
        <v>618</v>
      </c>
      <c r="G154" s="26"/>
    </row>
    <row r="155" spans="1:9" ht="51">
      <c r="A155" s="22">
        <v>147</v>
      </c>
      <c r="B155" s="76">
        <v>410</v>
      </c>
      <c r="C155" s="77" t="s">
        <v>294</v>
      </c>
      <c r="D155" s="77"/>
      <c r="E155" s="67" t="s">
        <v>138</v>
      </c>
      <c r="F155" s="59">
        <f>F156+F158+F160</f>
        <v>268</v>
      </c>
      <c r="G155" s="26"/>
    </row>
    <row r="156" spans="1:9" s="17" customFormat="1" ht="38.25">
      <c r="A156" s="22">
        <v>148</v>
      </c>
      <c r="B156" s="76">
        <v>410</v>
      </c>
      <c r="C156" s="77" t="s">
        <v>295</v>
      </c>
      <c r="D156" s="77"/>
      <c r="E156" s="67" t="s">
        <v>139</v>
      </c>
      <c r="F156" s="59">
        <f>F157</f>
        <v>45</v>
      </c>
      <c r="G156" s="26"/>
      <c r="H156" s="31"/>
      <c r="I156" s="31"/>
    </row>
    <row r="157" spans="1:9" ht="25.5">
      <c r="A157" s="22">
        <v>149</v>
      </c>
      <c r="B157" s="78">
        <v>410</v>
      </c>
      <c r="C157" s="79" t="s">
        <v>295</v>
      </c>
      <c r="D157" s="63" t="s">
        <v>80</v>
      </c>
      <c r="E157" s="68" t="s">
        <v>92</v>
      </c>
      <c r="F157" s="60">
        <v>45</v>
      </c>
      <c r="G157" s="26"/>
    </row>
    <row r="158" spans="1:9" ht="12.75" customHeight="1">
      <c r="A158" s="22">
        <v>150</v>
      </c>
      <c r="B158" s="76">
        <v>410</v>
      </c>
      <c r="C158" s="77" t="s">
        <v>296</v>
      </c>
      <c r="D158" s="77"/>
      <c r="E158" s="67" t="s">
        <v>140</v>
      </c>
      <c r="F158" s="59">
        <f>F159</f>
        <v>73</v>
      </c>
      <c r="G158" s="26" t="e">
        <f>G171+G167+#REF!</f>
        <v>#REF!</v>
      </c>
      <c r="H158" s="43"/>
    </row>
    <row r="159" spans="1:9" ht="25.5" customHeight="1">
      <c r="A159" s="22">
        <v>151</v>
      </c>
      <c r="B159" s="78">
        <v>410</v>
      </c>
      <c r="C159" s="79" t="s">
        <v>296</v>
      </c>
      <c r="D159" s="63" t="s">
        <v>80</v>
      </c>
      <c r="E159" s="68" t="s">
        <v>92</v>
      </c>
      <c r="F159" s="60">
        <v>73</v>
      </c>
      <c r="G159" s="26"/>
      <c r="H159" s="43"/>
    </row>
    <row r="160" spans="1:9" ht="42.75" customHeight="1">
      <c r="A160" s="22">
        <v>152</v>
      </c>
      <c r="B160" s="76">
        <v>410</v>
      </c>
      <c r="C160" s="77" t="s">
        <v>297</v>
      </c>
      <c r="D160" s="63"/>
      <c r="E160" s="67" t="s">
        <v>271</v>
      </c>
      <c r="F160" s="59">
        <f>F161</f>
        <v>150</v>
      </c>
      <c r="G160" s="26"/>
      <c r="H160" s="43"/>
    </row>
    <row r="161" spans="1:9" ht="34.5" customHeight="1">
      <c r="A161" s="22">
        <v>153</v>
      </c>
      <c r="B161" s="78">
        <v>410</v>
      </c>
      <c r="C161" s="79" t="s">
        <v>297</v>
      </c>
      <c r="D161" s="63" t="s">
        <v>80</v>
      </c>
      <c r="E161" s="68" t="s">
        <v>92</v>
      </c>
      <c r="F161" s="60">
        <v>150</v>
      </c>
      <c r="G161" s="26"/>
      <c r="H161" s="43"/>
    </row>
    <row r="162" spans="1:9" ht="39" customHeight="1">
      <c r="A162" s="22">
        <v>154</v>
      </c>
      <c r="B162" s="76">
        <v>410</v>
      </c>
      <c r="C162" s="77" t="s">
        <v>343</v>
      </c>
      <c r="D162" s="63"/>
      <c r="E162" s="67" t="s">
        <v>344</v>
      </c>
      <c r="F162" s="59">
        <f>F163</f>
        <v>350</v>
      </c>
      <c r="G162" s="26"/>
      <c r="H162" s="43"/>
    </row>
    <row r="163" spans="1:9" ht="32.25" customHeight="1">
      <c r="A163" s="22">
        <v>155</v>
      </c>
      <c r="B163" s="78">
        <v>410</v>
      </c>
      <c r="C163" s="79" t="s">
        <v>343</v>
      </c>
      <c r="D163" s="63" t="s">
        <v>80</v>
      </c>
      <c r="E163" s="68" t="s">
        <v>92</v>
      </c>
      <c r="F163" s="60">
        <v>350</v>
      </c>
      <c r="G163" s="26"/>
      <c r="H163" s="43"/>
    </row>
    <row r="164" spans="1:9" ht="25.5" customHeight="1">
      <c r="A164" s="22">
        <v>156</v>
      </c>
      <c r="B164" s="1">
        <v>412</v>
      </c>
      <c r="C164" s="2"/>
      <c r="D164" s="2"/>
      <c r="E164" s="67" t="s">
        <v>318</v>
      </c>
      <c r="F164" s="26">
        <f>F165</f>
        <v>87.5</v>
      </c>
      <c r="G164" s="26"/>
      <c r="H164" s="43"/>
    </row>
    <row r="165" spans="1:9" ht="30.75" customHeight="1">
      <c r="A165" s="22">
        <v>157</v>
      </c>
      <c r="B165" s="1">
        <v>412</v>
      </c>
      <c r="C165" s="8" t="s">
        <v>85</v>
      </c>
      <c r="D165" s="8"/>
      <c r="E165" s="67" t="s">
        <v>86</v>
      </c>
      <c r="F165" s="26">
        <f>F166+F177</f>
        <v>87.5</v>
      </c>
      <c r="G165" s="26"/>
      <c r="H165" s="43"/>
    </row>
    <row r="166" spans="1:9" s="17" customFormat="1" ht="42" customHeight="1">
      <c r="A166" s="22">
        <v>158</v>
      </c>
      <c r="B166" s="1">
        <v>412</v>
      </c>
      <c r="C166" s="77" t="s">
        <v>298</v>
      </c>
      <c r="D166" s="8"/>
      <c r="E166" s="67" t="s">
        <v>272</v>
      </c>
      <c r="F166" s="26">
        <f>F167+F174</f>
        <v>87.5</v>
      </c>
      <c r="G166" s="26"/>
      <c r="H166" s="57"/>
      <c r="I166" s="31"/>
    </row>
    <row r="167" spans="1:9" ht="45" customHeight="1">
      <c r="A167" s="22">
        <v>159</v>
      </c>
      <c r="B167" s="1">
        <v>412</v>
      </c>
      <c r="C167" s="58" t="s">
        <v>299</v>
      </c>
      <c r="D167" s="2"/>
      <c r="E167" s="67" t="s">
        <v>141</v>
      </c>
      <c r="F167" s="26">
        <f>F168+F170+F172</f>
        <v>74.5</v>
      </c>
      <c r="G167" s="26">
        <f>G168</f>
        <v>3161</v>
      </c>
    </row>
    <row r="168" spans="1:9" s="16" customFormat="1" ht="67.5" customHeight="1">
      <c r="A168" s="22">
        <v>160</v>
      </c>
      <c r="B168" s="1">
        <v>412</v>
      </c>
      <c r="C168" s="58" t="s">
        <v>300</v>
      </c>
      <c r="D168" s="2"/>
      <c r="E168" s="67" t="s">
        <v>142</v>
      </c>
      <c r="F168" s="26">
        <f>F169</f>
        <v>66</v>
      </c>
      <c r="G168" s="29">
        <f>G169</f>
        <v>3161</v>
      </c>
      <c r="H168" s="30"/>
      <c r="I168" s="30"/>
    </row>
    <row r="169" spans="1:9" s="17" customFormat="1" ht="44.25" customHeight="1">
      <c r="A169" s="22">
        <v>161</v>
      </c>
      <c r="B169" s="3">
        <v>412</v>
      </c>
      <c r="C169" s="63" t="s">
        <v>300</v>
      </c>
      <c r="D169" s="4" t="s">
        <v>57</v>
      </c>
      <c r="E169" s="70" t="s">
        <v>58</v>
      </c>
      <c r="F169" s="29">
        <v>66</v>
      </c>
      <c r="G169" s="26">
        <v>3161</v>
      </c>
      <c r="H169" s="31"/>
      <c r="I169" s="31"/>
    </row>
    <row r="170" spans="1:9" ht="27.75" customHeight="1">
      <c r="A170" s="22">
        <v>162</v>
      </c>
      <c r="B170" s="7">
        <v>412</v>
      </c>
      <c r="C170" s="77" t="s">
        <v>301</v>
      </c>
      <c r="D170" s="8"/>
      <c r="E170" s="67" t="s">
        <v>143</v>
      </c>
      <c r="F170" s="26">
        <f>F171</f>
        <v>2</v>
      </c>
      <c r="G170" s="27"/>
    </row>
    <row r="171" spans="1:9" ht="33.75" customHeight="1">
      <c r="A171" s="22">
        <v>163</v>
      </c>
      <c r="B171" s="9">
        <v>412</v>
      </c>
      <c r="C171" s="79" t="s">
        <v>301</v>
      </c>
      <c r="D171" s="10" t="s">
        <v>80</v>
      </c>
      <c r="E171" s="70" t="s">
        <v>92</v>
      </c>
      <c r="F171" s="29">
        <v>2</v>
      </c>
      <c r="G171" s="26" t="e">
        <f>#REF!+#REF!+#REF!</f>
        <v>#REF!</v>
      </c>
    </row>
    <row r="172" spans="1:9" s="16" customFormat="1" ht="43.5" customHeight="1">
      <c r="A172" s="22">
        <v>164</v>
      </c>
      <c r="B172" s="7">
        <v>412</v>
      </c>
      <c r="C172" s="77" t="s">
        <v>302</v>
      </c>
      <c r="D172" s="10"/>
      <c r="E172" s="67" t="s">
        <v>245</v>
      </c>
      <c r="F172" s="26">
        <f>F173</f>
        <v>6.5</v>
      </c>
      <c r="G172" s="29"/>
      <c r="H172" s="30"/>
      <c r="I172" s="30"/>
    </row>
    <row r="173" spans="1:9" s="16" customFormat="1" ht="41.25" customHeight="1">
      <c r="A173" s="22">
        <v>165</v>
      </c>
      <c r="B173" s="9">
        <v>412</v>
      </c>
      <c r="C173" s="79" t="s">
        <v>302</v>
      </c>
      <c r="D173" s="10" t="s">
        <v>80</v>
      </c>
      <c r="E173" s="70" t="s">
        <v>92</v>
      </c>
      <c r="F173" s="29">
        <v>6.5</v>
      </c>
      <c r="G173" s="29"/>
      <c r="H173" s="30"/>
      <c r="I173" s="30"/>
    </row>
    <row r="174" spans="1:9" s="16" customFormat="1" ht="33.75" customHeight="1">
      <c r="A174" s="22">
        <v>166</v>
      </c>
      <c r="B174" s="7">
        <v>412</v>
      </c>
      <c r="C174" s="77" t="s">
        <v>303</v>
      </c>
      <c r="D174" s="10"/>
      <c r="E174" s="67" t="s">
        <v>273</v>
      </c>
      <c r="F174" s="26">
        <f>F175</f>
        <v>13</v>
      </c>
      <c r="G174" s="29"/>
      <c r="H174" s="30"/>
      <c r="I174" s="30"/>
    </row>
    <row r="175" spans="1:9" s="17" customFormat="1" ht="57.75" customHeight="1">
      <c r="A175" s="22">
        <v>167</v>
      </c>
      <c r="B175" s="7">
        <v>412</v>
      </c>
      <c r="C175" s="77" t="s">
        <v>304</v>
      </c>
      <c r="D175" s="10"/>
      <c r="E175" s="67" t="s">
        <v>274</v>
      </c>
      <c r="F175" s="26">
        <f>F176</f>
        <v>13</v>
      </c>
      <c r="G175" s="26"/>
      <c r="H175" s="31"/>
      <c r="I175" s="31"/>
    </row>
    <row r="176" spans="1:9" s="16" customFormat="1" ht="25.5" customHeight="1">
      <c r="A176" s="22">
        <v>168</v>
      </c>
      <c r="B176" s="9">
        <v>412</v>
      </c>
      <c r="C176" s="79" t="s">
        <v>304</v>
      </c>
      <c r="D176" s="10" t="s">
        <v>80</v>
      </c>
      <c r="E176" s="70" t="s">
        <v>92</v>
      </c>
      <c r="F176" s="29">
        <v>13</v>
      </c>
      <c r="G176" s="29"/>
      <c r="H176" s="30"/>
      <c r="I176" s="30"/>
    </row>
    <row r="177" spans="1:9" s="17" customFormat="1" ht="41.25" customHeight="1">
      <c r="A177" s="22">
        <v>169</v>
      </c>
      <c r="B177" s="76">
        <v>412</v>
      </c>
      <c r="C177" s="77" t="s">
        <v>305</v>
      </c>
      <c r="D177" s="10"/>
      <c r="E177" s="72" t="s">
        <v>317</v>
      </c>
      <c r="F177" s="26">
        <f>F178</f>
        <v>0</v>
      </c>
      <c r="G177" s="26"/>
      <c r="H177" s="31"/>
      <c r="I177" s="31"/>
    </row>
    <row r="178" spans="1:9" s="17" customFormat="1" ht="17.25" customHeight="1">
      <c r="A178" s="22">
        <v>170</v>
      </c>
      <c r="B178" s="76">
        <v>412</v>
      </c>
      <c r="C178" s="77" t="s">
        <v>306</v>
      </c>
      <c r="D178" s="77"/>
      <c r="E178" s="72" t="s">
        <v>275</v>
      </c>
      <c r="F178" s="59">
        <f>F179</f>
        <v>0</v>
      </c>
      <c r="G178" s="26"/>
      <c r="H178" s="31"/>
      <c r="I178" s="31"/>
    </row>
    <row r="179" spans="1:9" s="16" customFormat="1" ht="31.5" customHeight="1">
      <c r="A179" s="22">
        <v>171</v>
      </c>
      <c r="B179" s="78">
        <v>412</v>
      </c>
      <c r="C179" s="79" t="s">
        <v>306</v>
      </c>
      <c r="D179" s="79" t="s">
        <v>80</v>
      </c>
      <c r="E179" s="74" t="s">
        <v>92</v>
      </c>
      <c r="F179" s="60">
        <v>0</v>
      </c>
      <c r="G179" s="29"/>
      <c r="H179" s="30"/>
      <c r="I179" s="30"/>
    </row>
    <row r="180" spans="1:9" s="16" customFormat="1" ht="27.75" customHeight="1">
      <c r="A180" s="22">
        <v>172</v>
      </c>
      <c r="B180" s="1">
        <v>500</v>
      </c>
      <c r="C180" s="2"/>
      <c r="D180" s="2"/>
      <c r="E180" s="71" t="s">
        <v>14</v>
      </c>
      <c r="F180" s="26">
        <f>F181+F188+F220+F236</f>
        <v>16594.001</v>
      </c>
      <c r="G180" s="29"/>
      <c r="H180" s="30"/>
      <c r="I180" s="30"/>
    </row>
    <row r="181" spans="1:9" s="16" customFormat="1" ht="14.25" customHeight="1">
      <c r="A181" s="22">
        <v>173</v>
      </c>
      <c r="B181" s="1">
        <v>501</v>
      </c>
      <c r="C181" s="2"/>
      <c r="D181" s="2"/>
      <c r="E181" s="67" t="s">
        <v>15</v>
      </c>
      <c r="F181" s="26">
        <f>F182</f>
        <v>1772.143</v>
      </c>
      <c r="G181" s="29"/>
      <c r="H181" s="30"/>
      <c r="I181" s="30"/>
    </row>
    <row r="182" spans="1:9" ht="15.75" customHeight="1">
      <c r="A182" s="22">
        <v>174</v>
      </c>
      <c r="B182" s="1">
        <v>501</v>
      </c>
      <c r="C182" s="2" t="s">
        <v>85</v>
      </c>
      <c r="D182" s="2"/>
      <c r="E182" s="67" t="s">
        <v>86</v>
      </c>
      <c r="F182" s="26">
        <f>F183</f>
        <v>1772.143</v>
      </c>
      <c r="G182" s="26" t="e">
        <f>G183+G190+G221+#REF!</f>
        <v>#REF!</v>
      </c>
    </row>
    <row r="183" spans="1:9" ht="41.25" customHeight="1">
      <c r="A183" s="22">
        <v>175</v>
      </c>
      <c r="B183" s="1">
        <v>501</v>
      </c>
      <c r="C183" s="2" t="s">
        <v>250</v>
      </c>
      <c r="D183" s="2"/>
      <c r="E183" s="69" t="s">
        <v>113</v>
      </c>
      <c r="F183" s="26">
        <f>F184+F186</f>
        <v>1772.143</v>
      </c>
      <c r="G183" s="26" t="e">
        <f>G184+#REF!+#REF!+#REF!</f>
        <v>#REF!</v>
      </c>
    </row>
    <row r="184" spans="1:9" ht="27.75" customHeight="1">
      <c r="A184" s="22">
        <v>176</v>
      </c>
      <c r="B184" s="1">
        <v>501</v>
      </c>
      <c r="C184" s="2" t="s">
        <v>144</v>
      </c>
      <c r="D184" s="4"/>
      <c r="E184" s="69" t="s">
        <v>352</v>
      </c>
      <c r="F184" s="26">
        <f>F185</f>
        <v>1524.173</v>
      </c>
      <c r="G184" s="26">
        <f>G185+G187</f>
        <v>6014</v>
      </c>
    </row>
    <row r="185" spans="1:9" ht="34.5" customHeight="1">
      <c r="A185" s="22">
        <v>177</v>
      </c>
      <c r="B185" s="3">
        <v>501</v>
      </c>
      <c r="C185" s="4" t="s">
        <v>144</v>
      </c>
      <c r="D185" s="4" t="s">
        <v>80</v>
      </c>
      <c r="E185" s="70" t="s">
        <v>92</v>
      </c>
      <c r="F185" s="29">
        <f>1545-75+100+20-50+65-80.827</f>
        <v>1524.173</v>
      </c>
      <c r="G185" s="26">
        <f>G186</f>
        <v>4909</v>
      </c>
    </row>
    <row r="186" spans="1:9">
      <c r="A186" s="22">
        <v>178</v>
      </c>
      <c r="B186" s="1">
        <v>501</v>
      </c>
      <c r="C186" s="2" t="s">
        <v>145</v>
      </c>
      <c r="D186" s="2"/>
      <c r="E186" s="67" t="s">
        <v>146</v>
      </c>
      <c r="F186" s="26">
        <f>F187</f>
        <v>247.97</v>
      </c>
      <c r="G186" s="27">
        <v>4909</v>
      </c>
    </row>
    <row r="187" spans="1:9" s="16" customFormat="1" ht="28.5" customHeight="1">
      <c r="A187" s="22">
        <v>179</v>
      </c>
      <c r="B187" s="3">
        <v>501</v>
      </c>
      <c r="C187" s="4" t="s">
        <v>145</v>
      </c>
      <c r="D187" s="4" t="s">
        <v>80</v>
      </c>
      <c r="E187" s="70" t="s">
        <v>92</v>
      </c>
      <c r="F187" s="29">
        <v>247.97</v>
      </c>
      <c r="G187" s="29">
        <f>G188</f>
        <v>1105</v>
      </c>
      <c r="H187" s="30"/>
      <c r="I187" s="30"/>
    </row>
    <row r="188" spans="1:9" s="17" customFormat="1" ht="12.75" customHeight="1">
      <c r="A188" s="22">
        <v>180</v>
      </c>
      <c r="B188" s="1">
        <v>502</v>
      </c>
      <c r="C188" s="2"/>
      <c r="D188" s="2"/>
      <c r="E188" s="67" t="s">
        <v>16</v>
      </c>
      <c r="F188" s="26">
        <f>F189</f>
        <v>11803.898999999999</v>
      </c>
      <c r="G188" s="26">
        <v>1105</v>
      </c>
      <c r="H188" s="31"/>
      <c r="I188" s="31"/>
    </row>
    <row r="189" spans="1:9" s="16" customFormat="1" ht="30" customHeight="1">
      <c r="A189" s="22">
        <v>181</v>
      </c>
      <c r="B189" s="1">
        <v>502</v>
      </c>
      <c r="C189" s="2" t="s">
        <v>85</v>
      </c>
      <c r="D189" s="2"/>
      <c r="E189" s="67" t="s">
        <v>86</v>
      </c>
      <c r="F189" s="26">
        <f>F190</f>
        <v>11803.898999999999</v>
      </c>
      <c r="G189" s="29"/>
      <c r="H189" s="30"/>
      <c r="I189" s="30"/>
    </row>
    <row r="190" spans="1:9" ht="43.5" customHeight="1">
      <c r="A190" s="22">
        <v>182</v>
      </c>
      <c r="B190" s="1">
        <v>502</v>
      </c>
      <c r="C190" s="2" t="s">
        <v>250</v>
      </c>
      <c r="D190" s="2"/>
      <c r="E190" s="69" t="s">
        <v>113</v>
      </c>
      <c r="F190" s="26">
        <f>SUM(F191+F194+F197+F199+F201+F203+F205+F207+F214+F216+F218)</f>
        <v>11803.898999999999</v>
      </c>
      <c r="G190" s="26" t="e">
        <f>G191+#REF!+#REF!+#REF!</f>
        <v>#REF!</v>
      </c>
    </row>
    <row r="191" spans="1:9" ht="30.75" customHeight="1">
      <c r="A191" s="22">
        <v>183</v>
      </c>
      <c r="B191" s="1">
        <v>502</v>
      </c>
      <c r="C191" s="2" t="s">
        <v>149</v>
      </c>
      <c r="D191" s="2"/>
      <c r="E191" s="69" t="s">
        <v>147</v>
      </c>
      <c r="F191" s="26">
        <f>F192+F193</f>
        <v>896</v>
      </c>
      <c r="G191" s="26" t="e">
        <f>G192</f>
        <v>#REF!</v>
      </c>
    </row>
    <row r="192" spans="1:9" ht="28.5" customHeight="1">
      <c r="A192" s="22">
        <v>184</v>
      </c>
      <c r="B192" s="3">
        <v>502</v>
      </c>
      <c r="C192" s="4" t="s">
        <v>149</v>
      </c>
      <c r="D192" s="4" t="s">
        <v>80</v>
      </c>
      <c r="E192" s="70" t="s">
        <v>92</v>
      </c>
      <c r="F192" s="29">
        <v>196</v>
      </c>
      <c r="G192" s="26" t="e">
        <f>#REF!+#REF!</f>
        <v>#REF!</v>
      </c>
    </row>
    <row r="193" spans="1:9" ht="42.75" customHeight="1">
      <c r="A193" s="22">
        <v>185</v>
      </c>
      <c r="B193" s="3">
        <v>502</v>
      </c>
      <c r="C193" s="4" t="s">
        <v>149</v>
      </c>
      <c r="D193" s="4" t="s">
        <v>57</v>
      </c>
      <c r="E193" s="70" t="s">
        <v>58</v>
      </c>
      <c r="F193" s="29">
        <v>700</v>
      </c>
      <c r="G193" s="26"/>
    </row>
    <row r="194" spans="1:9" ht="47.25" customHeight="1">
      <c r="A194" s="22">
        <v>186</v>
      </c>
      <c r="B194" s="1">
        <v>502</v>
      </c>
      <c r="C194" s="2" t="s">
        <v>150</v>
      </c>
      <c r="D194" s="2"/>
      <c r="E194" s="69" t="s">
        <v>148</v>
      </c>
      <c r="F194" s="26">
        <f>F195+F196</f>
        <v>275</v>
      </c>
      <c r="G194" s="26"/>
    </row>
    <row r="195" spans="1:9" s="16" customFormat="1" ht="29.25" customHeight="1">
      <c r="A195" s="22">
        <v>187</v>
      </c>
      <c r="B195" s="3">
        <v>502</v>
      </c>
      <c r="C195" s="4" t="s">
        <v>150</v>
      </c>
      <c r="D195" s="4" t="s">
        <v>80</v>
      </c>
      <c r="E195" s="70" t="s">
        <v>92</v>
      </c>
      <c r="F195" s="29">
        <v>275</v>
      </c>
      <c r="G195" s="29"/>
      <c r="H195" s="30"/>
      <c r="I195" s="30"/>
    </row>
    <row r="196" spans="1:9" ht="17.25" customHeight="1">
      <c r="A196" s="22">
        <v>188</v>
      </c>
      <c r="B196" s="3">
        <v>502</v>
      </c>
      <c r="C196" s="4" t="s">
        <v>150</v>
      </c>
      <c r="D196" s="4" t="s">
        <v>60</v>
      </c>
      <c r="E196" s="75" t="s">
        <v>102</v>
      </c>
      <c r="F196" s="29">
        <v>0</v>
      </c>
      <c r="G196" s="26"/>
    </row>
    <row r="197" spans="1:9" ht="29.25" customHeight="1">
      <c r="A197" s="22">
        <v>189</v>
      </c>
      <c r="B197" s="1">
        <v>502</v>
      </c>
      <c r="C197" s="2" t="s">
        <v>151</v>
      </c>
      <c r="D197" s="2"/>
      <c r="E197" s="69" t="s">
        <v>276</v>
      </c>
      <c r="F197" s="26">
        <f>F198</f>
        <v>750</v>
      </c>
      <c r="G197" s="26"/>
    </row>
    <row r="198" spans="1:9" ht="25.5" customHeight="1">
      <c r="A198" s="22">
        <v>190</v>
      </c>
      <c r="B198" s="3">
        <v>502</v>
      </c>
      <c r="C198" s="4" t="s">
        <v>151</v>
      </c>
      <c r="D198" s="4" t="s">
        <v>80</v>
      </c>
      <c r="E198" s="70" t="s">
        <v>92</v>
      </c>
      <c r="F198" s="29">
        <v>750</v>
      </c>
      <c r="G198" s="26"/>
    </row>
    <row r="199" spans="1:9" ht="25.5" customHeight="1">
      <c r="A199" s="22">
        <v>191</v>
      </c>
      <c r="B199" s="61">
        <v>502</v>
      </c>
      <c r="C199" s="58" t="s">
        <v>346</v>
      </c>
      <c r="D199" s="4"/>
      <c r="E199" s="91" t="s">
        <v>347</v>
      </c>
      <c r="F199" s="26">
        <f>F200</f>
        <v>51.499000000000002</v>
      </c>
      <c r="G199" s="26"/>
    </row>
    <row r="200" spans="1:9" ht="25.5" customHeight="1">
      <c r="A200" s="22">
        <v>192</v>
      </c>
      <c r="B200" s="62">
        <v>502</v>
      </c>
      <c r="C200" s="63" t="s">
        <v>346</v>
      </c>
      <c r="D200" s="4" t="s">
        <v>80</v>
      </c>
      <c r="E200" s="70" t="s">
        <v>92</v>
      </c>
      <c r="F200" s="29">
        <v>51.499000000000002</v>
      </c>
      <c r="G200" s="26"/>
    </row>
    <row r="201" spans="1:9" ht="25.5" customHeight="1">
      <c r="A201" s="22">
        <v>193</v>
      </c>
      <c r="B201" s="61">
        <v>502</v>
      </c>
      <c r="C201" s="58" t="s">
        <v>382</v>
      </c>
      <c r="D201" s="2"/>
      <c r="E201" s="67" t="s">
        <v>383</v>
      </c>
      <c r="F201" s="26">
        <f>SUM(F202)</f>
        <v>300</v>
      </c>
      <c r="G201" s="26"/>
    </row>
    <row r="202" spans="1:9" ht="25.5" customHeight="1">
      <c r="A202" s="22">
        <v>194</v>
      </c>
      <c r="B202" s="62">
        <v>502</v>
      </c>
      <c r="C202" s="63" t="s">
        <v>382</v>
      </c>
      <c r="D202" s="4" t="s">
        <v>80</v>
      </c>
      <c r="E202" s="70" t="s">
        <v>92</v>
      </c>
      <c r="F202" s="29">
        <v>300</v>
      </c>
      <c r="G202" s="26"/>
    </row>
    <row r="203" spans="1:9" s="17" customFormat="1" ht="32.25" customHeight="1">
      <c r="A203" s="22">
        <v>195</v>
      </c>
      <c r="B203" s="1">
        <v>502</v>
      </c>
      <c r="C203" s="2" t="s">
        <v>307</v>
      </c>
      <c r="D203" s="4"/>
      <c r="E203" s="67" t="s">
        <v>277</v>
      </c>
      <c r="F203" s="26">
        <f>F204</f>
        <v>316.60000000000002</v>
      </c>
      <c r="G203" s="26"/>
      <c r="H203" s="31"/>
      <c r="I203" s="31"/>
    </row>
    <row r="204" spans="1:9" ht="18" customHeight="1">
      <c r="A204" s="22">
        <v>196</v>
      </c>
      <c r="B204" s="3">
        <v>502</v>
      </c>
      <c r="C204" s="4" t="s">
        <v>307</v>
      </c>
      <c r="D204" s="4" t="s">
        <v>80</v>
      </c>
      <c r="E204" s="70" t="s">
        <v>92</v>
      </c>
      <c r="F204" s="29">
        <f>960-295-48.4-300</f>
        <v>316.60000000000002</v>
      </c>
      <c r="G204" s="26"/>
    </row>
    <row r="205" spans="1:9" ht="24.75" customHeight="1">
      <c r="A205" s="22">
        <v>197</v>
      </c>
      <c r="B205" s="1">
        <v>502</v>
      </c>
      <c r="C205" s="2" t="s">
        <v>308</v>
      </c>
      <c r="D205" s="4"/>
      <c r="E205" s="67" t="s">
        <v>278</v>
      </c>
      <c r="F205" s="26">
        <f>F206</f>
        <v>1434.8</v>
      </c>
      <c r="G205" s="26"/>
    </row>
    <row r="206" spans="1:9" s="16" customFormat="1" ht="24.75" customHeight="1">
      <c r="A206" s="22">
        <v>198</v>
      </c>
      <c r="B206" s="3">
        <v>502</v>
      </c>
      <c r="C206" s="4" t="s">
        <v>308</v>
      </c>
      <c r="D206" s="4" t="s">
        <v>80</v>
      </c>
      <c r="E206" s="70" t="s">
        <v>92</v>
      </c>
      <c r="F206" s="29">
        <v>1434.8</v>
      </c>
      <c r="G206" s="29"/>
      <c r="H206" s="30"/>
      <c r="I206" s="30"/>
    </row>
    <row r="207" spans="1:9" ht="53.25" customHeight="1">
      <c r="A207" s="22">
        <v>199</v>
      </c>
      <c r="B207" s="1">
        <v>502</v>
      </c>
      <c r="C207" s="58" t="s">
        <v>309</v>
      </c>
      <c r="D207" s="4"/>
      <c r="E207" s="67" t="s">
        <v>279</v>
      </c>
      <c r="F207" s="26">
        <f>F208+F210+F212</f>
        <v>4830</v>
      </c>
      <c r="G207" s="27"/>
    </row>
    <row r="208" spans="1:9" ht="27.75" customHeight="1">
      <c r="A208" s="22">
        <v>200</v>
      </c>
      <c r="B208" s="1">
        <v>502</v>
      </c>
      <c r="C208" s="58" t="s">
        <v>310</v>
      </c>
      <c r="D208" s="4"/>
      <c r="E208" s="67" t="s">
        <v>280</v>
      </c>
      <c r="F208" s="26">
        <f>F209</f>
        <v>1400</v>
      </c>
      <c r="G208" s="27"/>
    </row>
    <row r="209" spans="1:9" ht="27.75" customHeight="1">
      <c r="A209" s="22">
        <v>201</v>
      </c>
      <c r="B209" s="3">
        <v>502</v>
      </c>
      <c r="C209" s="63" t="s">
        <v>310</v>
      </c>
      <c r="D209" s="4" t="s">
        <v>80</v>
      </c>
      <c r="E209" s="70" t="s">
        <v>92</v>
      </c>
      <c r="F209" s="29">
        <v>1400</v>
      </c>
      <c r="G209" s="27"/>
    </row>
    <row r="210" spans="1:9" ht="29.25" customHeight="1">
      <c r="A210" s="22">
        <v>202</v>
      </c>
      <c r="B210" s="1">
        <v>502</v>
      </c>
      <c r="C210" s="58" t="s">
        <v>311</v>
      </c>
      <c r="D210" s="4"/>
      <c r="E210" s="67" t="s">
        <v>281</v>
      </c>
      <c r="F210" s="26">
        <f>F211</f>
        <v>3320</v>
      </c>
      <c r="G210" s="27"/>
    </row>
    <row r="211" spans="1:9" ht="45.75" customHeight="1">
      <c r="A211" s="22">
        <v>203</v>
      </c>
      <c r="B211" s="3">
        <v>502</v>
      </c>
      <c r="C211" s="63" t="s">
        <v>311</v>
      </c>
      <c r="D211" s="4" t="s">
        <v>80</v>
      </c>
      <c r="E211" s="70" t="s">
        <v>92</v>
      </c>
      <c r="F211" s="29">
        <v>3320</v>
      </c>
      <c r="G211" s="27"/>
    </row>
    <row r="212" spans="1:9" ht="30.75" customHeight="1">
      <c r="A212" s="22">
        <v>204</v>
      </c>
      <c r="B212" s="1">
        <v>502</v>
      </c>
      <c r="C212" s="58" t="s">
        <v>312</v>
      </c>
      <c r="D212" s="4"/>
      <c r="E212" s="67" t="s">
        <v>282</v>
      </c>
      <c r="F212" s="26">
        <f>F213</f>
        <v>110</v>
      </c>
      <c r="G212" s="27"/>
    </row>
    <row r="213" spans="1:9" ht="26.25" customHeight="1">
      <c r="A213" s="22">
        <v>205</v>
      </c>
      <c r="B213" s="3">
        <v>502</v>
      </c>
      <c r="C213" s="63" t="s">
        <v>312</v>
      </c>
      <c r="D213" s="4" t="s">
        <v>80</v>
      </c>
      <c r="E213" s="70" t="s">
        <v>92</v>
      </c>
      <c r="F213" s="29">
        <v>110</v>
      </c>
      <c r="G213" s="27"/>
    </row>
    <row r="214" spans="1:9" ht="26.25" customHeight="1">
      <c r="A214" s="22">
        <v>206</v>
      </c>
      <c r="B214" s="1">
        <v>502</v>
      </c>
      <c r="C214" s="58" t="s">
        <v>320</v>
      </c>
      <c r="D214" s="4"/>
      <c r="E214" s="67" t="s">
        <v>350</v>
      </c>
      <c r="F214" s="26">
        <f>F215</f>
        <v>2098</v>
      </c>
      <c r="G214" s="27"/>
    </row>
    <row r="215" spans="1:9" ht="26.25" customHeight="1">
      <c r="A215" s="22">
        <v>207</v>
      </c>
      <c r="B215" s="3">
        <v>502</v>
      </c>
      <c r="C215" s="63" t="s">
        <v>320</v>
      </c>
      <c r="D215" s="4" t="s">
        <v>57</v>
      </c>
      <c r="E215" s="70" t="s">
        <v>58</v>
      </c>
      <c r="F215" s="29">
        <v>2098</v>
      </c>
      <c r="G215" s="27"/>
    </row>
    <row r="216" spans="1:9" ht="28.5" customHeight="1">
      <c r="A216" s="22">
        <v>208</v>
      </c>
      <c r="B216" s="1">
        <v>502</v>
      </c>
      <c r="C216" s="58" t="s">
        <v>321</v>
      </c>
      <c r="D216" s="4"/>
      <c r="E216" s="67" t="s">
        <v>351</v>
      </c>
      <c r="F216" s="26">
        <f>F217</f>
        <v>831</v>
      </c>
      <c r="G216" s="27"/>
    </row>
    <row r="217" spans="1:9" ht="26.25" customHeight="1">
      <c r="A217" s="22">
        <v>209</v>
      </c>
      <c r="B217" s="3">
        <v>502</v>
      </c>
      <c r="C217" s="63" t="s">
        <v>321</v>
      </c>
      <c r="D217" s="4" t="s">
        <v>57</v>
      </c>
      <c r="E217" s="70" t="s">
        <v>58</v>
      </c>
      <c r="F217" s="29">
        <v>831</v>
      </c>
      <c r="G217" s="27"/>
    </row>
    <row r="218" spans="1:9" ht="60" customHeight="1">
      <c r="A218" s="22">
        <v>210</v>
      </c>
      <c r="B218" s="1">
        <v>502</v>
      </c>
      <c r="C218" s="2" t="s">
        <v>324</v>
      </c>
      <c r="D218" s="2"/>
      <c r="E218" s="87" t="s">
        <v>323</v>
      </c>
      <c r="F218" s="26">
        <f>F219</f>
        <v>21</v>
      </c>
      <c r="G218" s="27"/>
    </row>
    <row r="219" spans="1:9" ht="26.25" customHeight="1">
      <c r="A219" s="22">
        <v>211</v>
      </c>
      <c r="B219" s="3">
        <v>502</v>
      </c>
      <c r="C219" s="4" t="s">
        <v>324</v>
      </c>
      <c r="D219" s="4" t="s">
        <v>57</v>
      </c>
      <c r="E219" s="6" t="s">
        <v>58</v>
      </c>
      <c r="F219" s="29">
        <v>21</v>
      </c>
      <c r="G219" s="27"/>
    </row>
    <row r="220" spans="1:9" ht="18.75" customHeight="1">
      <c r="A220" s="22">
        <v>212</v>
      </c>
      <c r="B220" s="61">
        <v>503</v>
      </c>
      <c r="C220" s="58"/>
      <c r="D220" s="58"/>
      <c r="E220" s="72" t="s">
        <v>17</v>
      </c>
      <c r="F220" s="59">
        <f>F221</f>
        <v>2967.9589999999998</v>
      </c>
      <c r="G220" s="27"/>
    </row>
    <row r="221" spans="1:9" ht="12.75" customHeight="1">
      <c r="A221" s="22">
        <v>213</v>
      </c>
      <c r="B221" s="1">
        <v>503</v>
      </c>
      <c r="C221" s="2" t="s">
        <v>85</v>
      </c>
      <c r="D221" s="2"/>
      <c r="E221" s="67" t="s">
        <v>86</v>
      </c>
      <c r="F221" s="26">
        <f>F222</f>
        <v>2967.9589999999998</v>
      </c>
      <c r="G221" s="26" t="e">
        <f>G222+#REF!+#REF!</f>
        <v>#REF!</v>
      </c>
    </row>
    <row r="222" spans="1:9" ht="43.5" customHeight="1">
      <c r="A222" s="22">
        <v>214</v>
      </c>
      <c r="B222" s="1">
        <v>503</v>
      </c>
      <c r="C222" s="2" t="s">
        <v>250</v>
      </c>
      <c r="D222" s="2"/>
      <c r="E222" s="69" t="s">
        <v>113</v>
      </c>
      <c r="F222" s="26">
        <f>F223</f>
        <v>2967.9589999999998</v>
      </c>
      <c r="G222" s="26" t="e">
        <f>G223+#REF!+G229+G232+#REF!</f>
        <v>#REF!</v>
      </c>
    </row>
    <row r="223" spans="1:9" ht="30.75" customHeight="1">
      <c r="A223" s="22">
        <v>215</v>
      </c>
      <c r="B223" s="1">
        <v>503</v>
      </c>
      <c r="C223" s="2" t="s">
        <v>152</v>
      </c>
      <c r="D223" s="2"/>
      <c r="E223" s="67" t="s">
        <v>153</v>
      </c>
      <c r="F223" s="26">
        <f>F224+F226+F228+F230+F232+F234</f>
        <v>2967.9589999999998</v>
      </c>
      <c r="G223" s="26" t="e">
        <f>#REF!+G224</f>
        <v>#REF!</v>
      </c>
    </row>
    <row r="224" spans="1:9" s="17" customFormat="1" ht="18.75" customHeight="1">
      <c r="A224" s="22">
        <v>216</v>
      </c>
      <c r="B224" s="1">
        <v>503</v>
      </c>
      <c r="C224" s="2" t="s">
        <v>154</v>
      </c>
      <c r="D224" s="2"/>
      <c r="E224" s="67" t="s">
        <v>18</v>
      </c>
      <c r="F224" s="26">
        <f>F225</f>
        <v>1634</v>
      </c>
      <c r="G224" s="26">
        <v>150</v>
      </c>
      <c r="H224" s="31"/>
      <c r="I224" s="31"/>
    </row>
    <row r="225" spans="1:9" s="17" customFormat="1" ht="16.5" customHeight="1">
      <c r="A225" s="22">
        <v>217</v>
      </c>
      <c r="B225" s="3">
        <v>503</v>
      </c>
      <c r="C225" s="4" t="s">
        <v>154</v>
      </c>
      <c r="D225" s="4" t="s">
        <v>80</v>
      </c>
      <c r="E225" s="70" t="s">
        <v>92</v>
      </c>
      <c r="F225" s="29">
        <f>1527+30+60+17</f>
        <v>1634</v>
      </c>
      <c r="G225" s="26"/>
      <c r="H225" s="31"/>
      <c r="I225" s="31"/>
    </row>
    <row r="226" spans="1:9" s="17" customFormat="1" ht="17.25" customHeight="1">
      <c r="A226" s="22">
        <v>218</v>
      </c>
      <c r="B226" s="1">
        <v>503</v>
      </c>
      <c r="C226" s="2" t="s">
        <v>155</v>
      </c>
      <c r="D226" s="2"/>
      <c r="E226" s="67" t="s">
        <v>19</v>
      </c>
      <c r="F226" s="26">
        <f>F227</f>
        <v>349.7</v>
      </c>
      <c r="G226" s="26"/>
      <c r="H226" s="31"/>
      <c r="I226" s="31"/>
    </row>
    <row r="227" spans="1:9" s="16" customFormat="1" ht="30.75" customHeight="1">
      <c r="A227" s="22">
        <v>219</v>
      </c>
      <c r="B227" s="3">
        <v>503</v>
      </c>
      <c r="C227" s="4" t="s">
        <v>155</v>
      </c>
      <c r="D227" s="4" t="s">
        <v>80</v>
      </c>
      <c r="E227" s="70" t="s">
        <v>92</v>
      </c>
      <c r="F227" s="29">
        <v>349.7</v>
      </c>
      <c r="G227" s="29"/>
      <c r="H227" s="30"/>
      <c r="I227" s="30"/>
    </row>
    <row r="228" spans="1:9" s="16" customFormat="1" ht="19.5" customHeight="1">
      <c r="A228" s="22">
        <v>220</v>
      </c>
      <c r="B228" s="1">
        <v>503</v>
      </c>
      <c r="C228" s="2" t="s">
        <v>156</v>
      </c>
      <c r="D228" s="2"/>
      <c r="E228" s="67" t="s">
        <v>159</v>
      </c>
      <c r="F228" s="26">
        <f>F229</f>
        <v>0</v>
      </c>
      <c r="G228" s="29"/>
      <c r="H228" s="30"/>
      <c r="I228" s="30"/>
    </row>
    <row r="229" spans="1:9" ht="12.75" customHeight="1">
      <c r="A229" s="22">
        <v>221</v>
      </c>
      <c r="B229" s="3">
        <v>503</v>
      </c>
      <c r="C229" s="4" t="s">
        <v>156</v>
      </c>
      <c r="D229" s="4" t="s">
        <v>80</v>
      </c>
      <c r="E229" s="70" t="s">
        <v>92</v>
      </c>
      <c r="F229" s="29">
        <f>10-10</f>
        <v>0</v>
      </c>
      <c r="G229" s="26" t="e">
        <f>#REF!+G230</f>
        <v>#REF!</v>
      </c>
    </row>
    <row r="230" spans="1:9" ht="25.5" customHeight="1">
      <c r="A230" s="22">
        <v>222</v>
      </c>
      <c r="B230" s="1">
        <v>503</v>
      </c>
      <c r="C230" s="2" t="s">
        <v>158</v>
      </c>
      <c r="D230" s="2"/>
      <c r="E230" s="67" t="s">
        <v>157</v>
      </c>
      <c r="F230" s="26">
        <f>F231</f>
        <v>984.2589999999999</v>
      </c>
      <c r="G230" s="29">
        <v>50</v>
      </c>
    </row>
    <row r="231" spans="1:9" ht="25.5" customHeight="1">
      <c r="A231" s="22">
        <v>223</v>
      </c>
      <c r="B231" s="3">
        <v>503</v>
      </c>
      <c r="C231" s="4" t="s">
        <v>158</v>
      </c>
      <c r="D231" s="4" t="s">
        <v>80</v>
      </c>
      <c r="E231" s="70" t="s">
        <v>92</v>
      </c>
      <c r="F231" s="27">
        <f>865.959+50+65+3.3</f>
        <v>984.2589999999999</v>
      </c>
      <c r="G231" s="29"/>
    </row>
    <row r="232" spans="1:9" ht="13.5" customHeight="1">
      <c r="A232" s="22">
        <v>224</v>
      </c>
      <c r="B232" s="1">
        <v>503</v>
      </c>
      <c r="C232" s="2" t="s">
        <v>160</v>
      </c>
      <c r="D232" s="2"/>
      <c r="E232" s="67" t="s">
        <v>161</v>
      </c>
      <c r="F232" s="26">
        <f>F233</f>
        <v>0</v>
      </c>
      <c r="G232" s="26">
        <f>G234</f>
        <v>1490.3</v>
      </c>
    </row>
    <row r="233" spans="1:9" ht="13.5" customHeight="1">
      <c r="A233" s="22">
        <v>225</v>
      </c>
      <c r="B233" s="3">
        <v>503</v>
      </c>
      <c r="C233" s="4" t="s">
        <v>160</v>
      </c>
      <c r="D233" s="4" t="s">
        <v>80</v>
      </c>
      <c r="E233" s="70" t="s">
        <v>92</v>
      </c>
      <c r="F233" s="27">
        <v>0</v>
      </c>
      <c r="G233" s="26"/>
    </row>
    <row r="234" spans="1:9" ht="24.75" customHeight="1">
      <c r="A234" s="22">
        <v>226</v>
      </c>
      <c r="B234" s="1">
        <v>503</v>
      </c>
      <c r="C234" s="2" t="s">
        <v>162</v>
      </c>
      <c r="D234" s="2"/>
      <c r="E234" s="67" t="s">
        <v>249</v>
      </c>
      <c r="F234" s="26">
        <f>F235</f>
        <v>0</v>
      </c>
      <c r="G234" s="27">
        <v>1490.3</v>
      </c>
    </row>
    <row r="235" spans="1:9" s="17" customFormat="1" ht="15" customHeight="1">
      <c r="A235" s="22">
        <v>227</v>
      </c>
      <c r="B235" s="3">
        <v>503</v>
      </c>
      <c r="C235" s="4" t="s">
        <v>162</v>
      </c>
      <c r="D235" s="4" t="s">
        <v>80</v>
      </c>
      <c r="E235" s="70" t="s">
        <v>92</v>
      </c>
      <c r="F235" s="27">
        <v>0</v>
      </c>
      <c r="G235" s="26"/>
      <c r="H235" s="31"/>
      <c r="I235" s="31"/>
    </row>
    <row r="236" spans="1:9" ht="22.5" customHeight="1">
      <c r="A236" s="22">
        <v>228</v>
      </c>
      <c r="B236" s="1">
        <v>505</v>
      </c>
      <c r="C236" s="2"/>
      <c r="D236" s="2"/>
      <c r="E236" s="67" t="s">
        <v>66</v>
      </c>
      <c r="F236" s="26">
        <f>F237</f>
        <v>50</v>
      </c>
      <c r="G236" s="27"/>
    </row>
    <row r="237" spans="1:9" s="17" customFormat="1" ht="27.75" customHeight="1">
      <c r="A237" s="22">
        <v>229</v>
      </c>
      <c r="B237" s="61">
        <v>505</v>
      </c>
      <c r="C237" s="58" t="s">
        <v>85</v>
      </c>
      <c r="D237" s="58"/>
      <c r="E237" s="72" t="s">
        <v>86</v>
      </c>
      <c r="F237" s="59">
        <f>F238</f>
        <v>50</v>
      </c>
      <c r="G237" s="26"/>
      <c r="H237" s="31"/>
      <c r="I237" s="31"/>
    </row>
    <row r="238" spans="1:9" ht="37.5" customHeight="1">
      <c r="A238" s="22">
        <v>230</v>
      </c>
      <c r="B238" s="61">
        <v>505</v>
      </c>
      <c r="C238" s="58" t="s">
        <v>165</v>
      </c>
      <c r="D238" s="58"/>
      <c r="E238" s="72" t="s">
        <v>163</v>
      </c>
      <c r="F238" s="59">
        <f>F239</f>
        <v>50</v>
      </c>
      <c r="G238" s="27"/>
    </row>
    <row r="239" spans="1:9" ht="25.5" customHeight="1">
      <c r="A239" s="22">
        <v>231</v>
      </c>
      <c r="B239" s="61">
        <v>505</v>
      </c>
      <c r="C239" s="58" t="s">
        <v>165</v>
      </c>
      <c r="D239" s="58"/>
      <c r="E239" s="72" t="s">
        <v>164</v>
      </c>
      <c r="F239" s="59">
        <f>F240</f>
        <v>50</v>
      </c>
      <c r="G239" s="27"/>
    </row>
    <row r="240" spans="1:9" ht="28.5" customHeight="1">
      <c r="A240" s="22">
        <v>232</v>
      </c>
      <c r="B240" s="62">
        <v>505</v>
      </c>
      <c r="C240" s="63" t="s">
        <v>165</v>
      </c>
      <c r="D240" s="63" t="s">
        <v>80</v>
      </c>
      <c r="E240" s="74" t="s">
        <v>92</v>
      </c>
      <c r="F240" s="86">
        <v>50</v>
      </c>
      <c r="G240" s="27"/>
    </row>
    <row r="241" spans="1:9" ht="24" customHeight="1">
      <c r="A241" s="22">
        <v>233</v>
      </c>
      <c r="B241" s="1">
        <v>600</v>
      </c>
      <c r="C241" s="2"/>
      <c r="D241" s="2"/>
      <c r="E241" s="71" t="s">
        <v>20</v>
      </c>
      <c r="F241" s="26">
        <f>F242</f>
        <v>369.91300000000001</v>
      </c>
      <c r="G241" s="27"/>
    </row>
    <row r="242" spans="1:9" ht="24" customHeight="1">
      <c r="A242" s="22">
        <v>234</v>
      </c>
      <c r="B242" s="1">
        <v>603</v>
      </c>
      <c r="C242" s="2"/>
      <c r="D242" s="2"/>
      <c r="E242" s="67" t="s">
        <v>21</v>
      </c>
      <c r="F242" s="26">
        <f>F243</f>
        <v>369.91300000000001</v>
      </c>
      <c r="G242" s="27"/>
    </row>
    <row r="243" spans="1:9" ht="26.25" customHeight="1">
      <c r="A243" s="22">
        <v>235</v>
      </c>
      <c r="B243" s="1">
        <v>603</v>
      </c>
      <c r="C243" s="2" t="s">
        <v>85</v>
      </c>
      <c r="D243" s="2"/>
      <c r="E243" s="67" t="s">
        <v>86</v>
      </c>
      <c r="F243" s="26">
        <f>F244</f>
        <v>369.91300000000001</v>
      </c>
      <c r="G243" s="27"/>
    </row>
    <row r="244" spans="1:9" ht="28.5" customHeight="1">
      <c r="A244" s="22">
        <v>236</v>
      </c>
      <c r="B244" s="1">
        <v>603</v>
      </c>
      <c r="C244" s="2" t="s">
        <v>167</v>
      </c>
      <c r="D244" s="2"/>
      <c r="E244" s="67" t="s">
        <v>166</v>
      </c>
      <c r="F244" s="26">
        <f>F245</f>
        <v>369.91300000000001</v>
      </c>
      <c r="G244" s="26" t="e">
        <f>G245</f>
        <v>#REF!</v>
      </c>
    </row>
    <row r="245" spans="1:9" ht="50.25" customHeight="1">
      <c r="A245" s="22">
        <v>237</v>
      </c>
      <c r="B245" s="1">
        <v>603</v>
      </c>
      <c r="C245" s="2" t="s">
        <v>169</v>
      </c>
      <c r="D245" s="4"/>
      <c r="E245" s="67" t="s">
        <v>168</v>
      </c>
      <c r="F245" s="26">
        <f>F246</f>
        <v>369.91300000000001</v>
      </c>
      <c r="G245" s="26" t="e">
        <f>G246+#REF!+#REF!</f>
        <v>#REF!</v>
      </c>
    </row>
    <row r="246" spans="1:9" ht="25.5" customHeight="1">
      <c r="A246" s="22">
        <v>238</v>
      </c>
      <c r="B246" s="3">
        <v>603</v>
      </c>
      <c r="C246" s="4" t="s">
        <v>169</v>
      </c>
      <c r="D246" s="4" t="s">
        <v>80</v>
      </c>
      <c r="E246" s="70" t="s">
        <v>92</v>
      </c>
      <c r="F246" s="27">
        <f>350+15+4.913</f>
        <v>369.91300000000001</v>
      </c>
      <c r="G246" s="26">
        <f>G247</f>
        <v>581</v>
      </c>
    </row>
    <row r="247" spans="1:9" ht="21.75" customHeight="1">
      <c r="A247" s="22">
        <v>239</v>
      </c>
      <c r="B247" s="1">
        <v>700</v>
      </c>
      <c r="C247" s="2"/>
      <c r="D247" s="2"/>
      <c r="E247" s="71" t="s">
        <v>22</v>
      </c>
      <c r="F247" s="26">
        <f>SUM(F248+F269+F293)</f>
        <v>110725.302</v>
      </c>
      <c r="G247" s="26">
        <f>G248</f>
        <v>581</v>
      </c>
    </row>
    <row r="248" spans="1:9" ht="22.5" customHeight="1">
      <c r="A248" s="22">
        <v>240</v>
      </c>
      <c r="B248" s="1">
        <v>701</v>
      </c>
      <c r="C248" s="2"/>
      <c r="D248" s="2"/>
      <c r="E248" s="67" t="s">
        <v>23</v>
      </c>
      <c r="F248" s="26">
        <f>F249</f>
        <v>36530.6</v>
      </c>
      <c r="G248" s="27">
        <v>581</v>
      </c>
    </row>
    <row r="249" spans="1:9" s="17" customFormat="1" ht="27" customHeight="1">
      <c r="A249" s="22">
        <v>241</v>
      </c>
      <c r="B249" s="1">
        <v>701</v>
      </c>
      <c r="C249" s="2" t="s">
        <v>85</v>
      </c>
      <c r="D249" s="2"/>
      <c r="E249" s="67" t="s">
        <v>86</v>
      </c>
      <c r="F249" s="26">
        <f>F250</f>
        <v>36530.6</v>
      </c>
      <c r="G249" s="26"/>
      <c r="H249" s="31"/>
      <c r="I249" s="31"/>
    </row>
    <row r="250" spans="1:9" ht="24" customHeight="1">
      <c r="A250" s="22">
        <v>242</v>
      </c>
      <c r="B250" s="1">
        <v>701</v>
      </c>
      <c r="C250" s="2" t="s">
        <v>176</v>
      </c>
      <c r="D250" s="4"/>
      <c r="E250" s="67" t="s">
        <v>206</v>
      </c>
      <c r="F250" s="26">
        <f>SUM(F251+F260+F265+F267)</f>
        <v>36530.6</v>
      </c>
      <c r="G250" s="27"/>
    </row>
    <row r="251" spans="1:9" ht="34.5" customHeight="1">
      <c r="A251" s="22">
        <v>243</v>
      </c>
      <c r="B251" s="1">
        <v>701</v>
      </c>
      <c r="C251" s="2" t="s">
        <v>170</v>
      </c>
      <c r="D251" s="2"/>
      <c r="E251" s="67" t="s">
        <v>171</v>
      </c>
      <c r="F251" s="26">
        <f>SUM(F252+F256+F258)</f>
        <v>22311</v>
      </c>
      <c r="G251" s="27"/>
    </row>
    <row r="252" spans="1:9" ht="24.75" customHeight="1">
      <c r="A252" s="22">
        <v>244</v>
      </c>
      <c r="B252" s="1">
        <v>701</v>
      </c>
      <c r="C252" s="2" t="s">
        <v>190</v>
      </c>
      <c r="D252" s="2"/>
      <c r="E252" s="67" t="s">
        <v>172</v>
      </c>
      <c r="F252" s="26">
        <f>F254+F253+F255</f>
        <v>21692</v>
      </c>
      <c r="G252" s="27"/>
    </row>
    <row r="253" spans="1:9" ht="27" customHeight="1">
      <c r="A253" s="22">
        <v>245</v>
      </c>
      <c r="B253" s="3">
        <v>701</v>
      </c>
      <c r="C253" s="4" t="s">
        <v>190</v>
      </c>
      <c r="D253" s="4" t="s">
        <v>47</v>
      </c>
      <c r="E253" s="70" t="s">
        <v>48</v>
      </c>
      <c r="F253" s="29">
        <v>10220.700000000001</v>
      </c>
      <c r="G253" s="27"/>
    </row>
    <row r="254" spans="1:9" ht="26.25" customHeight="1">
      <c r="A254" s="22">
        <v>246</v>
      </c>
      <c r="B254" s="3">
        <v>701</v>
      </c>
      <c r="C254" s="4" t="s">
        <v>190</v>
      </c>
      <c r="D254" s="4" t="s">
        <v>80</v>
      </c>
      <c r="E254" s="70" t="s">
        <v>92</v>
      </c>
      <c r="F254" s="29">
        <f>11118.288+20+300</f>
        <v>11438.288</v>
      </c>
      <c r="G254" s="27"/>
    </row>
    <row r="255" spans="1:9" ht="18" customHeight="1">
      <c r="A255" s="22">
        <v>247</v>
      </c>
      <c r="B255" s="3">
        <v>701</v>
      </c>
      <c r="C255" s="4" t="s">
        <v>190</v>
      </c>
      <c r="D255" s="4" t="s">
        <v>334</v>
      </c>
      <c r="E255" s="68" t="s">
        <v>335</v>
      </c>
      <c r="F255" s="29">
        <f>11.012+22</f>
        <v>33.012</v>
      </c>
      <c r="G255" s="27"/>
    </row>
    <row r="256" spans="1:9" ht="38.25" customHeight="1">
      <c r="A256" s="96">
        <v>248</v>
      </c>
      <c r="B256" s="1">
        <v>701</v>
      </c>
      <c r="C256" s="2" t="s">
        <v>378</v>
      </c>
      <c r="D256" s="2"/>
      <c r="E256" s="67" t="s">
        <v>379</v>
      </c>
      <c r="F256" s="26">
        <f>SUM(F257)</f>
        <v>14</v>
      </c>
      <c r="G256" s="27"/>
    </row>
    <row r="257" spans="1:9" ht="18" customHeight="1">
      <c r="A257" s="96">
        <v>249</v>
      </c>
      <c r="B257" s="3">
        <v>701</v>
      </c>
      <c r="C257" s="4" t="s">
        <v>378</v>
      </c>
      <c r="D257" s="4" t="s">
        <v>80</v>
      </c>
      <c r="E257" s="70" t="s">
        <v>92</v>
      </c>
      <c r="F257" s="97">
        <v>14</v>
      </c>
      <c r="G257" s="27"/>
    </row>
    <row r="258" spans="1:9" s="17" customFormat="1" ht="48" customHeight="1">
      <c r="A258" s="22">
        <v>250</v>
      </c>
      <c r="B258" s="1">
        <v>701</v>
      </c>
      <c r="C258" s="2" t="s">
        <v>322</v>
      </c>
      <c r="D258" s="2"/>
      <c r="E258" s="67" t="s">
        <v>330</v>
      </c>
      <c r="F258" s="26">
        <f>F259</f>
        <v>605</v>
      </c>
      <c r="G258" s="26"/>
      <c r="H258" s="31"/>
      <c r="I258" s="31"/>
    </row>
    <row r="259" spans="1:9" ht="26.25" customHeight="1">
      <c r="A259" s="22">
        <v>251</v>
      </c>
      <c r="B259" s="3">
        <v>701</v>
      </c>
      <c r="C259" s="4" t="s">
        <v>322</v>
      </c>
      <c r="D259" s="4" t="s">
        <v>80</v>
      </c>
      <c r="E259" s="70" t="s">
        <v>92</v>
      </c>
      <c r="F259" s="29">
        <v>605</v>
      </c>
      <c r="G259" s="27"/>
    </row>
    <row r="260" spans="1:9" ht="62.25" customHeight="1">
      <c r="A260" s="22">
        <v>252</v>
      </c>
      <c r="B260" s="1">
        <v>701</v>
      </c>
      <c r="C260" s="2" t="s">
        <v>177</v>
      </c>
      <c r="D260" s="4"/>
      <c r="E260" s="67" t="s">
        <v>173</v>
      </c>
      <c r="F260" s="26">
        <f>F261+F263</f>
        <v>12346</v>
      </c>
      <c r="G260" s="27"/>
    </row>
    <row r="261" spans="1:9" ht="68.25" customHeight="1">
      <c r="A261" s="22">
        <v>253</v>
      </c>
      <c r="B261" s="1">
        <v>701</v>
      </c>
      <c r="C261" s="2" t="s">
        <v>180</v>
      </c>
      <c r="D261" s="4"/>
      <c r="E261" s="67" t="s">
        <v>174</v>
      </c>
      <c r="F261" s="26">
        <f>F262</f>
        <v>12080</v>
      </c>
      <c r="G261" s="27"/>
    </row>
    <row r="262" spans="1:9" ht="15.75" customHeight="1">
      <c r="A262" s="22">
        <v>254</v>
      </c>
      <c r="B262" s="3">
        <v>701</v>
      </c>
      <c r="C262" s="4" t="s">
        <v>180</v>
      </c>
      <c r="D262" s="4" t="s">
        <v>47</v>
      </c>
      <c r="E262" s="70" t="s">
        <v>48</v>
      </c>
      <c r="F262" s="29">
        <f>11832+248</f>
        <v>12080</v>
      </c>
      <c r="G262" s="26" t="e">
        <f>G263+G285+G312+G331</f>
        <v>#REF!</v>
      </c>
      <c r="H262" s="34"/>
    </row>
    <row r="263" spans="1:9" ht="74.25" customHeight="1">
      <c r="A263" s="22">
        <v>255</v>
      </c>
      <c r="B263" s="1">
        <v>701</v>
      </c>
      <c r="C263" s="2" t="s">
        <v>181</v>
      </c>
      <c r="D263" s="4"/>
      <c r="E263" s="67" t="s">
        <v>175</v>
      </c>
      <c r="F263" s="26">
        <f>F264</f>
        <v>266</v>
      </c>
      <c r="G263" s="26" t="e">
        <f>G270+#REF!+#REF!+#REF!+#REF!+#REF!</f>
        <v>#REF!</v>
      </c>
    </row>
    <row r="264" spans="1:9" ht="30" customHeight="1">
      <c r="A264" s="22">
        <v>256</v>
      </c>
      <c r="B264" s="3">
        <v>701</v>
      </c>
      <c r="C264" s="4" t="s">
        <v>181</v>
      </c>
      <c r="D264" s="4" t="s">
        <v>80</v>
      </c>
      <c r="E264" s="70" t="s">
        <v>92</v>
      </c>
      <c r="F264" s="29">
        <v>266</v>
      </c>
      <c r="G264" s="26"/>
    </row>
    <row r="265" spans="1:9" ht="30" customHeight="1">
      <c r="A265" s="22">
        <v>257</v>
      </c>
      <c r="B265" s="1">
        <v>701</v>
      </c>
      <c r="C265" s="2" t="s">
        <v>348</v>
      </c>
      <c r="D265" s="4"/>
      <c r="E265" s="67" t="s">
        <v>349</v>
      </c>
      <c r="F265" s="26">
        <f>F266</f>
        <v>1411</v>
      </c>
      <c r="G265" s="26"/>
    </row>
    <row r="266" spans="1:9" ht="30" customHeight="1">
      <c r="A266" s="22">
        <v>258</v>
      </c>
      <c r="B266" s="3">
        <v>701</v>
      </c>
      <c r="C266" s="4" t="s">
        <v>348</v>
      </c>
      <c r="D266" s="4" t="s">
        <v>80</v>
      </c>
      <c r="E266" s="70" t="s">
        <v>92</v>
      </c>
      <c r="F266" s="29">
        <v>1411</v>
      </c>
      <c r="G266" s="26"/>
    </row>
    <row r="267" spans="1:9" ht="39" customHeight="1">
      <c r="A267" s="22">
        <v>259</v>
      </c>
      <c r="B267" s="1">
        <v>701</v>
      </c>
      <c r="C267" s="2" t="s">
        <v>371</v>
      </c>
      <c r="D267" s="4"/>
      <c r="E267" s="67" t="s">
        <v>372</v>
      </c>
      <c r="F267" s="26">
        <f>SUM(F268)</f>
        <v>462.6</v>
      </c>
      <c r="G267" s="26"/>
    </row>
    <row r="268" spans="1:9" ht="30" customHeight="1">
      <c r="A268" s="22">
        <v>260</v>
      </c>
      <c r="B268" s="3">
        <v>701</v>
      </c>
      <c r="C268" s="4" t="s">
        <v>371</v>
      </c>
      <c r="D268" s="4" t="s">
        <v>80</v>
      </c>
      <c r="E268" s="70" t="s">
        <v>92</v>
      </c>
      <c r="F268" s="29">
        <v>462.6</v>
      </c>
      <c r="G268" s="26"/>
    </row>
    <row r="269" spans="1:9" ht="27" customHeight="1">
      <c r="A269" s="22">
        <v>261</v>
      </c>
      <c r="B269" s="1">
        <v>702</v>
      </c>
      <c r="C269" s="2"/>
      <c r="D269" s="2"/>
      <c r="E269" s="67" t="s">
        <v>24</v>
      </c>
      <c r="F269" s="26">
        <f>F270</f>
        <v>71342.854000000007</v>
      </c>
      <c r="G269" s="26"/>
    </row>
    <row r="270" spans="1:9" ht="25.5" customHeight="1">
      <c r="A270" s="22">
        <v>262</v>
      </c>
      <c r="B270" s="1">
        <v>702</v>
      </c>
      <c r="C270" s="2" t="s">
        <v>85</v>
      </c>
      <c r="D270" s="2"/>
      <c r="E270" s="67" t="s">
        <v>86</v>
      </c>
      <c r="F270" s="26">
        <f>F271</f>
        <v>71342.854000000007</v>
      </c>
      <c r="G270" s="26">
        <f>G271</f>
        <v>81276</v>
      </c>
    </row>
    <row r="271" spans="1:9" ht="42.75" customHeight="1">
      <c r="A271" s="22">
        <v>263</v>
      </c>
      <c r="B271" s="1">
        <v>702</v>
      </c>
      <c r="C271" s="2" t="s">
        <v>176</v>
      </c>
      <c r="D271" s="2"/>
      <c r="E271" s="67" t="s">
        <v>206</v>
      </c>
      <c r="F271" s="26">
        <f>F272+F277+F282+F287+F289+F291</f>
        <v>71342.854000000007</v>
      </c>
      <c r="G271" s="26">
        <f>G273</f>
        <v>81276</v>
      </c>
    </row>
    <row r="272" spans="1:9" ht="30" customHeight="1">
      <c r="A272" s="22">
        <v>264</v>
      </c>
      <c r="B272" s="1">
        <v>702</v>
      </c>
      <c r="C272" s="2" t="s">
        <v>179</v>
      </c>
      <c r="D272" s="2"/>
      <c r="E272" s="67" t="s">
        <v>178</v>
      </c>
      <c r="F272" s="26">
        <f>F273</f>
        <v>31763.554000000004</v>
      </c>
      <c r="G272" s="26"/>
    </row>
    <row r="273" spans="1:7" ht="30" customHeight="1">
      <c r="A273" s="22">
        <v>265</v>
      </c>
      <c r="B273" s="1">
        <v>702</v>
      </c>
      <c r="C273" s="2" t="s">
        <v>191</v>
      </c>
      <c r="D273" s="2"/>
      <c r="E273" s="67" t="s">
        <v>182</v>
      </c>
      <c r="F273" s="26">
        <f>F275+F274+F276</f>
        <v>31763.554000000004</v>
      </c>
      <c r="G273" s="27">
        <v>81276</v>
      </c>
    </row>
    <row r="274" spans="1:7" ht="17.25" customHeight="1">
      <c r="A274" s="22">
        <v>266</v>
      </c>
      <c r="B274" s="3">
        <v>702</v>
      </c>
      <c r="C274" s="4" t="s">
        <v>191</v>
      </c>
      <c r="D274" s="4" t="s">
        <v>47</v>
      </c>
      <c r="E274" s="70" t="s">
        <v>48</v>
      </c>
      <c r="F274" s="29">
        <v>20692.5</v>
      </c>
      <c r="G274" s="27"/>
    </row>
    <row r="275" spans="1:7" ht="30" customHeight="1">
      <c r="A275" s="22">
        <v>267</v>
      </c>
      <c r="B275" s="3">
        <v>702</v>
      </c>
      <c r="C275" s="4" t="s">
        <v>191</v>
      </c>
      <c r="D275" s="4" t="s">
        <v>80</v>
      </c>
      <c r="E275" s="70" t="s">
        <v>92</v>
      </c>
      <c r="F275" s="29">
        <f>9585.6+80+790-3-9.8-1.5+350</f>
        <v>10791.300000000001</v>
      </c>
      <c r="G275" s="27"/>
    </row>
    <row r="276" spans="1:7" ht="17.25" customHeight="1">
      <c r="A276" s="22">
        <v>268</v>
      </c>
      <c r="B276" s="3">
        <v>702</v>
      </c>
      <c r="C276" s="4" t="s">
        <v>191</v>
      </c>
      <c r="D276" s="4" t="s">
        <v>334</v>
      </c>
      <c r="E276" s="68" t="s">
        <v>335</v>
      </c>
      <c r="F276" s="29">
        <f>136.838+128.616+3+9.8+1.5</f>
        <v>279.75400000000002</v>
      </c>
      <c r="G276" s="27"/>
    </row>
    <row r="277" spans="1:7" ht="30" customHeight="1">
      <c r="A277" s="22">
        <v>269</v>
      </c>
      <c r="B277" s="1">
        <v>702</v>
      </c>
      <c r="C277" s="2" t="s">
        <v>192</v>
      </c>
      <c r="D277" s="2"/>
      <c r="E277" s="67" t="s">
        <v>194</v>
      </c>
      <c r="F277" s="26">
        <f>F278</f>
        <v>5679.2999999999993</v>
      </c>
      <c r="G277" s="27"/>
    </row>
    <row r="278" spans="1:7" ht="30" customHeight="1">
      <c r="A278" s="22">
        <v>270</v>
      </c>
      <c r="B278" s="1">
        <v>702</v>
      </c>
      <c r="C278" s="2" t="s">
        <v>193</v>
      </c>
      <c r="D278" s="2"/>
      <c r="E278" s="67" t="s">
        <v>196</v>
      </c>
      <c r="F278" s="26">
        <f>F279+F280+F281</f>
        <v>5679.2999999999993</v>
      </c>
      <c r="G278" s="27"/>
    </row>
    <row r="279" spans="1:7" ht="18" customHeight="1">
      <c r="A279" s="22">
        <v>271</v>
      </c>
      <c r="B279" s="3">
        <v>702</v>
      </c>
      <c r="C279" s="4" t="s">
        <v>193</v>
      </c>
      <c r="D279" s="4" t="s">
        <v>47</v>
      </c>
      <c r="E279" s="70" t="s">
        <v>101</v>
      </c>
      <c r="F279" s="29">
        <v>5298.4</v>
      </c>
      <c r="G279" s="27"/>
    </row>
    <row r="280" spans="1:7" ht="33" customHeight="1">
      <c r="A280" s="22">
        <v>272</v>
      </c>
      <c r="B280" s="3">
        <v>702</v>
      </c>
      <c r="C280" s="4" t="s">
        <v>193</v>
      </c>
      <c r="D280" s="4" t="s">
        <v>80</v>
      </c>
      <c r="E280" s="70" t="s">
        <v>92</v>
      </c>
      <c r="F280" s="29">
        <v>371.9</v>
      </c>
      <c r="G280" s="27"/>
    </row>
    <row r="281" spans="1:7" ht="15.75" customHeight="1">
      <c r="A281" s="22">
        <v>273</v>
      </c>
      <c r="B281" s="3">
        <v>702</v>
      </c>
      <c r="C281" s="4" t="s">
        <v>191</v>
      </c>
      <c r="D281" s="4" t="s">
        <v>334</v>
      </c>
      <c r="E281" s="68" t="s">
        <v>335</v>
      </c>
      <c r="F281" s="29">
        <v>9</v>
      </c>
      <c r="G281" s="27"/>
    </row>
    <row r="282" spans="1:7" ht="60.75" customHeight="1">
      <c r="A282" s="22">
        <v>274</v>
      </c>
      <c r="B282" s="1">
        <v>702</v>
      </c>
      <c r="C282" s="2" t="s">
        <v>186</v>
      </c>
      <c r="D282" s="4"/>
      <c r="E282" s="67" t="s">
        <v>183</v>
      </c>
      <c r="F282" s="26">
        <f>F283+F286</f>
        <v>30947</v>
      </c>
      <c r="G282" s="27"/>
    </row>
    <row r="283" spans="1:7" ht="69.75" customHeight="1">
      <c r="A283" s="22">
        <v>275</v>
      </c>
      <c r="B283" s="1">
        <v>702</v>
      </c>
      <c r="C283" s="2" t="s">
        <v>187</v>
      </c>
      <c r="D283" s="2"/>
      <c r="E283" s="67" t="s">
        <v>184</v>
      </c>
      <c r="F283" s="26">
        <f>F284</f>
        <v>29428</v>
      </c>
      <c r="G283" s="27"/>
    </row>
    <row r="284" spans="1:7" ht="15.75" customHeight="1">
      <c r="A284" s="22">
        <v>276</v>
      </c>
      <c r="B284" s="3">
        <v>702</v>
      </c>
      <c r="C284" s="4" t="s">
        <v>187</v>
      </c>
      <c r="D284" s="4" t="s">
        <v>47</v>
      </c>
      <c r="E284" s="70" t="s">
        <v>48</v>
      </c>
      <c r="F284" s="29">
        <f>31009-1581</f>
        <v>29428</v>
      </c>
      <c r="G284" s="27"/>
    </row>
    <row r="285" spans="1:7" ht="72" customHeight="1">
      <c r="A285" s="22">
        <v>277</v>
      </c>
      <c r="B285" s="1">
        <v>702</v>
      </c>
      <c r="C285" s="2" t="s">
        <v>188</v>
      </c>
      <c r="D285" s="4"/>
      <c r="E285" s="67" t="s">
        <v>175</v>
      </c>
      <c r="F285" s="26">
        <f>F286</f>
        <v>1519</v>
      </c>
      <c r="G285" s="26" t="e">
        <f>G286+G302+#REF!+#REF!+#REF!+#REF!+#REF!+#REF!+#REF!+#REF!</f>
        <v>#REF!</v>
      </c>
    </row>
    <row r="286" spans="1:7" ht="25.5" customHeight="1">
      <c r="A286" s="22">
        <v>278</v>
      </c>
      <c r="B286" s="3">
        <v>702</v>
      </c>
      <c r="C286" s="4" t="s">
        <v>188</v>
      </c>
      <c r="D286" s="4" t="s">
        <v>80</v>
      </c>
      <c r="E286" s="70" t="s">
        <v>92</v>
      </c>
      <c r="F286" s="29">
        <v>1519</v>
      </c>
      <c r="G286" s="26" t="e">
        <f>G287</f>
        <v>#REF!</v>
      </c>
    </row>
    <row r="287" spans="1:7" ht="33" customHeight="1">
      <c r="A287" s="22">
        <v>279</v>
      </c>
      <c r="B287" s="1">
        <v>702</v>
      </c>
      <c r="C287" s="2" t="s">
        <v>189</v>
      </c>
      <c r="D287" s="4"/>
      <c r="E287" s="67" t="s">
        <v>185</v>
      </c>
      <c r="F287" s="26">
        <f>F288</f>
        <v>2953</v>
      </c>
      <c r="G287" s="26" t="e">
        <f>#REF!</f>
        <v>#REF!</v>
      </c>
    </row>
    <row r="288" spans="1:7" ht="33" customHeight="1">
      <c r="A288" s="22">
        <v>280</v>
      </c>
      <c r="B288" s="3">
        <v>702</v>
      </c>
      <c r="C288" s="4" t="s">
        <v>189</v>
      </c>
      <c r="D288" s="4" t="s">
        <v>80</v>
      </c>
      <c r="E288" s="70" t="s">
        <v>92</v>
      </c>
      <c r="F288" s="27">
        <v>2953</v>
      </c>
      <c r="G288" s="26"/>
    </row>
    <row r="289" spans="1:10" ht="86.25" customHeight="1">
      <c r="A289" s="22">
        <v>281</v>
      </c>
      <c r="B289" s="1">
        <v>702</v>
      </c>
      <c r="C289" s="2" t="s">
        <v>353</v>
      </c>
      <c r="D289" s="4"/>
      <c r="E289" s="67" t="s">
        <v>355</v>
      </c>
      <c r="F289" s="26">
        <f>F290</f>
        <v>0</v>
      </c>
      <c r="G289" s="26"/>
    </row>
    <row r="290" spans="1:10" ht="33" customHeight="1">
      <c r="A290" s="22">
        <v>282</v>
      </c>
      <c r="B290" s="3">
        <v>702</v>
      </c>
      <c r="C290" s="4" t="s">
        <v>353</v>
      </c>
      <c r="D290" s="4" t="s">
        <v>80</v>
      </c>
      <c r="E290" s="70" t="s">
        <v>92</v>
      </c>
      <c r="F290" s="27">
        <v>0</v>
      </c>
      <c r="G290" s="26"/>
    </row>
    <row r="291" spans="1:10" s="17" customFormat="1" ht="40.5" customHeight="1">
      <c r="A291" s="22">
        <v>283</v>
      </c>
      <c r="B291" s="1">
        <v>702</v>
      </c>
      <c r="C291" s="2" t="s">
        <v>354</v>
      </c>
      <c r="D291" s="2"/>
      <c r="E291" s="67" t="s">
        <v>356</v>
      </c>
      <c r="F291" s="26">
        <f>F292</f>
        <v>0</v>
      </c>
      <c r="G291" s="26"/>
      <c r="H291" s="31"/>
      <c r="I291" s="31"/>
    </row>
    <row r="292" spans="1:10" ht="33" customHeight="1">
      <c r="A292" s="22">
        <v>284</v>
      </c>
      <c r="B292" s="3">
        <v>702</v>
      </c>
      <c r="C292" s="4" t="s">
        <v>354</v>
      </c>
      <c r="D292" s="4" t="s">
        <v>80</v>
      </c>
      <c r="E292" s="70" t="s">
        <v>92</v>
      </c>
      <c r="F292" s="27">
        <v>0</v>
      </c>
      <c r="G292" s="26"/>
    </row>
    <row r="293" spans="1:10" ht="25.5" customHeight="1">
      <c r="A293" s="22">
        <v>285</v>
      </c>
      <c r="B293" s="1">
        <v>707</v>
      </c>
      <c r="C293" s="2"/>
      <c r="D293" s="2"/>
      <c r="E293" s="67" t="s">
        <v>25</v>
      </c>
      <c r="F293" s="26">
        <f>F294+F302</f>
        <v>2851.848</v>
      </c>
      <c r="G293" s="26"/>
    </row>
    <row r="294" spans="1:10" ht="32.25" customHeight="1">
      <c r="A294" s="22">
        <v>286</v>
      </c>
      <c r="B294" s="1">
        <v>707</v>
      </c>
      <c r="C294" s="2" t="s">
        <v>85</v>
      </c>
      <c r="D294" s="2"/>
      <c r="E294" s="67" t="s">
        <v>86</v>
      </c>
      <c r="F294" s="26">
        <f>F295</f>
        <v>2334.5479999999998</v>
      </c>
      <c r="G294" s="26"/>
    </row>
    <row r="295" spans="1:10" ht="25.5" customHeight="1">
      <c r="A295" s="22">
        <v>287</v>
      </c>
      <c r="B295" s="1">
        <v>707</v>
      </c>
      <c r="C295" s="2" t="s">
        <v>176</v>
      </c>
      <c r="D295" s="2"/>
      <c r="E295" s="67" t="s">
        <v>206</v>
      </c>
      <c r="F295" s="26">
        <f>F296+F300</f>
        <v>2334.5479999999998</v>
      </c>
      <c r="G295" s="26"/>
    </row>
    <row r="296" spans="1:10" s="17" customFormat="1" ht="29.25" customHeight="1">
      <c r="A296" s="22">
        <v>288</v>
      </c>
      <c r="B296" s="1">
        <v>707</v>
      </c>
      <c r="C296" s="2" t="s">
        <v>192</v>
      </c>
      <c r="D296" s="2"/>
      <c r="E296" s="67" t="s">
        <v>194</v>
      </c>
      <c r="F296" s="26">
        <f>F297</f>
        <v>734.048</v>
      </c>
      <c r="G296" s="26"/>
      <c r="H296" s="31"/>
      <c r="I296" s="31"/>
    </row>
    <row r="297" spans="1:10" s="17" customFormat="1" ht="30" customHeight="1">
      <c r="A297" s="22">
        <v>289</v>
      </c>
      <c r="B297" s="1">
        <v>707</v>
      </c>
      <c r="C297" s="2" t="s">
        <v>195</v>
      </c>
      <c r="D297" s="2"/>
      <c r="E297" s="67" t="s">
        <v>197</v>
      </c>
      <c r="F297" s="59">
        <f>F299+F298</f>
        <v>734.048</v>
      </c>
      <c r="G297" s="26"/>
      <c r="H297" s="31"/>
      <c r="I297" s="31"/>
    </row>
    <row r="298" spans="1:10" s="17" customFormat="1" ht="17.25" customHeight="1">
      <c r="A298" s="22">
        <v>290</v>
      </c>
      <c r="B298" s="3">
        <v>707</v>
      </c>
      <c r="C298" s="4" t="s">
        <v>195</v>
      </c>
      <c r="D298" s="4" t="s">
        <v>47</v>
      </c>
      <c r="E298" s="70" t="s">
        <v>48</v>
      </c>
      <c r="F298" s="60">
        <v>69.647999999999996</v>
      </c>
      <c r="G298" s="26"/>
      <c r="H298" s="31"/>
      <c r="I298" s="31"/>
    </row>
    <row r="299" spans="1:10" ht="14.25" customHeight="1">
      <c r="A299" s="22">
        <v>291</v>
      </c>
      <c r="B299" s="3">
        <v>707</v>
      </c>
      <c r="C299" s="4" t="s">
        <v>195</v>
      </c>
      <c r="D299" s="4" t="s">
        <v>80</v>
      </c>
      <c r="E299" s="70" t="s">
        <v>92</v>
      </c>
      <c r="F299" s="60">
        <v>664.4</v>
      </c>
      <c r="G299" s="26"/>
    </row>
    <row r="300" spans="1:10" ht="18" customHeight="1">
      <c r="A300" s="22">
        <v>292</v>
      </c>
      <c r="B300" s="1">
        <v>707</v>
      </c>
      <c r="C300" s="2" t="s">
        <v>198</v>
      </c>
      <c r="D300" s="2"/>
      <c r="E300" s="67" t="s">
        <v>199</v>
      </c>
      <c r="F300" s="59">
        <f>F301</f>
        <v>1600.5</v>
      </c>
      <c r="G300" s="26"/>
    </row>
    <row r="301" spans="1:10" ht="29.25" customHeight="1">
      <c r="A301" s="22">
        <v>293</v>
      </c>
      <c r="B301" s="3">
        <v>707</v>
      </c>
      <c r="C301" s="4" t="s">
        <v>198</v>
      </c>
      <c r="D301" s="4" t="s">
        <v>80</v>
      </c>
      <c r="E301" s="70" t="s">
        <v>92</v>
      </c>
      <c r="F301" s="60">
        <v>1600.5</v>
      </c>
      <c r="G301" s="27"/>
    </row>
    <row r="302" spans="1:10" ht="36.75" customHeight="1">
      <c r="A302" s="22">
        <v>294</v>
      </c>
      <c r="B302" s="1">
        <v>707</v>
      </c>
      <c r="C302" s="2" t="s">
        <v>85</v>
      </c>
      <c r="D302" s="2"/>
      <c r="E302" s="67" t="s">
        <v>86</v>
      </c>
      <c r="F302" s="59">
        <f>SUM(F303+F307)</f>
        <v>517.29999999999995</v>
      </c>
      <c r="G302" s="26">
        <f>G303</f>
        <v>21165</v>
      </c>
    </row>
    <row r="303" spans="1:10" ht="45" customHeight="1">
      <c r="A303" s="22">
        <v>295</v>
      </c>
      <c r="B303" s="1">
        <v>707</v>
      </c>
      <c r="C303" s="2" t="s">
        <v>230</v>
      </c>
      <c r="D303" s="2"/>
      <c r="E303" s="73" t="s">
        <v>205</v>
      </c>
      <c r="F303" s="59">
        <f>F304</f>
        <v>400</v>
      </c>
      <c r="G303" s="26">
        <f>G309</f>
        <v>21165</v>
      </c>
    </row>
    <row r="304" spans="1:10" s="16" customFormat="1" ht="84.75" customHeight="1">
      <c r="A304" s="22">
        <v>296</v>
      </c>
      <c r="B304" s="1">
        <v>707</v>
      </c>
      <c r="C304" s="2" t="s">
        <v>203</v>
      </c>
      <c r="D304" s="2"/>
      <c r="E304" s="73" t="s">
        <v>201</v>
      </c>
      <c r="F304" s="59">
        <f>F305</f>
        <v>400</v>
      </c>
      <c r="G304" s="29"/>
      <c r="H304" s="51"/>
      <c r="I304" s="51"/>
      <c r="J304" s="52"/>
    </row>
    <row r="305" spans="1:10" s="16" customFormat="1" ht="39" customHeight="1">
      <c r="A305" s="22">
        <v>297</v>
      </c>
      <c r="B305" s="1">
        <v>707</v>
      </c>
      <c r="C305" s="2" t="s">
        <v>203</v>
      </c>
      <c r="D305" s="2"/>
      <c r="E305" s="67" t="s">
        <v>202</v>
      </c>
      <c r="F305" s="59">
        <f>SUM(F306:F306)</f>
        <v>400</v>
      </c>
      <c r="G305" s="29"/>
      <c r="H305" s="51"/>
      <c r="I305" s="51"/>
      <c r="J305" s="52"/>
    </row>
    <row r="306" spans="1:10" s="16" customFormat="1" ht="26.25" customHeight="1">
      <c r="A306" s="22">
        <v>298</v>
      </c>
      <c r="B306" s="3">
        <v>707</v>
      </c>
      <c r="C306" s="4" t="s">
        <v>203</v>
      </c>
      <c r="D306" s="4" t="s">
        <v>80</v>
      </c>
      <c r="E306" s="70" t="s">
        <v>92</v>
      </c>
      <c r="F306" s="60">
        <v>400</v>
      </c>
      <c r="G306" s="29"/>
      <c r="H306" s="51"/>
      <c r="I306" s="51"/>
      <c r="J306" s="52"/>
    </row>
    <row r="307" spans="1:10" s="16" customFormat="1" ht="26.25" customHeight="1">
      <c r="A307" s="22">
        <v>299</v>
      </c>
      <c r="B307" s="1">
        <v>707</v>
      </c>
      <c r="C307" s="2" t="s">
        <v>365</v>
      </c>
      <c r="D307" s="2"/>
      <c r="E307" s="67" t="s">
        <v>366</v>
      </c>
      <c r="F307" s="59">
        <f>SUM(F308)</f>
        <v>117.3</v>
      </c>
      <c r="G307" s="29"/>
      <c r="H307" s="51"/>
      <c r="I307" s="51"/>
      <c r="J307" s="52"/>
    </row>
    <row r="308" spans="1:10" s="16" customFormat="1" ht="26.25" customHeight="1">
      <c r="A308" s="22">
        <v>300</v>
      </c>
      <c r="B308" s="3">
        <v>707</v>
      </c>
      <c r="C308" s="4" t="s">
        <v>365</v>
      </c>
      <c r="D308" s="4" t="s">
        <v>80</v>
      </c>
      <c r="E308" s="70" t="s">
        <v>92</v>
      </c>
      <c r="F308" s="60">
        <v>117.3</v>
      </c>
      <c r="G308" s="29"/>
      <c r="H308" s="51"/>
      <c r="I308" s="51"/>
      <c r="J308" s="52"/>
    </row>
    <row r="309" spans="1:10" ht="21.75" customHeight="1">
      <c r="A309" s="22">
        <v>301</v>
      </c>
      <c r="B309" s="1">
        <v>800</v>
      </c>
      <c r="C309" s="2"/>
      <c r="D309" s="2"/>
      <c r="E309" s="71" t="s">
        <v>42</v>
      </c>
      <c r="F309" s="26">
        <f>F310</f>
        <v>23656.708999999999</v>
      </c>
      <c r="G309" s="27">
        <v>21165</v>
      </c>
    </row>
    <row r="310" spans="1:10" s="17" customFormat="1" ht="15.75" customHeight="1">
      <c r="A310" s="22">
        <v>302</v>
      </c>
      <c r="B310" s="1">
        <v>801</v>
      </c>
      <c r="C310" s="2"/>
      <c r="D310" s="2"/>
      <c r="E310" s="67" t="s">
        <v>26</v>
      </c>
      <c r="F310" s="26">
        <f>F311</f>
        <v>23656.708999999999</v>
      </c>
      <c r="G310" s="26"/>
      <c r="H310" s="31"/>
      <c r="I310" s="31"/>
    </row>
    <row r="311" spans="1:10" ht="38.25" customHeight="1">
      <c r="A311" s="22">
        <v>303</v>
      </c>
      <c r="B311" s="1">
        <v>801</v>
      </c>
      <c r="C311" s="2" t="s">
        <v>85</v>
      </c>
      <c r="D311" s="2"/>
      <c r="E311" s="67" t="s">
        <v>86</v>
      </c>
      <c r="F311" s="26">
        <f>F312</f>
        <v>23656.708999999999</v>
      </c>
      <c r="G311" s="27"/>
    </row>
    <row r="312" spans="1:10" ht="31.5" customHeight="1">
      <c r="A312" s="22">
        <v>304</v>
      </c>
      <c r="B312" s="1">
        <v>801</v>
      </c>
      <c r="C312" s="2" t="s">
        <v>251</v>
      </c>
      <c r="D312" s="4"/>
      <c r="E312" s="67" t="s">
        <v>204</v>
      </c>
      <c r="F312" s="26">
        <f>SUM(F313+F317+F320+F322+F324+F330+F332+F334+F336+F338)</f>
        <v>23656.708999999999</v>
      </c>
      <c r="G312" s="26" t="e">
        <f>#REF!+G313+#REF!+#REF!+#REF!</f>
        <v>#REF!</v>
      </c>
    </row>
    <row r="313" spans="1:10" ht="30.75" customHeight="1">
      <c r="A313" s="22">
        <v>305</v>
      </c>
      <c r="B313" s="1">
        <v>801</v>
      </c>
      <c r="C313" s="2" t="s">
        <v>210</v>
      </c>
      <c r="D313" s="2"/>
      <c r="E313" s="67" t="s">
        <v>207</v>
      </c>
      <c r="F313" s="26">
        <f>F314+F315+F316</f>
        <v>16761.7</v>
      </c>
      <c r="G313" s="26" t="e">
        <f>#REF!+G317</f>
        <v>#REF!</v>
      </c>
    </row>
    <row r="314" spans="1:10" ht="21" customHeight="1">
      <c r="A314" s="22">
        <v>306</v>
      </c>
      <c r="B314" s="3">
        <v>801</v>
      </c>
      <c r="C314" s="4" t="s">
        <v>210</v>
      </c>
      <c r="D314" s="4" t="s">
        <v>47</v>
      </c>
      <c r="E314" s="70" t="s">
        <v>48</v>
      </c>
      <c r="F314" s="29">
        <v>14834.2</v>
      </c>
      <c r="G314" s="26"/>
    </row>
    <row r="315" spans="1:10" ht="27" customHeight="1">
      <c r="A315" s="22">
        <v>307</v>
      </c>
      <c r="B315" s="3">
        <v>801</v>
      </c>
      <c r="C315" s="4" t="s">
        <v>210</v>
      </c>
      <c r="D315" s="4" t="s">
        <v>80</v>
      </c>
      <c r="E315" s="70" t="s">
        <v>92</v>
      </c>
      <c r="F315" s="29">
        <v>1915.4</v>
      </c>
      <c r="G315" s="26"/>
    </row>
    <row r="316" spans="1:10" ht="18" customHeight="1">
      <c r="A316" s="22">
        <v>308</v>
      </c>
      <c r="B316" s="3">
        <v>801</v>
      </c>
      <c r="C316" s="4" t="s">
        <v>210</v>
      </c>
      <c r="D316" s="4" t="s">
        <v>334</v>
      </c>
      <c r="E316" s="68" t="s">
        <v>335</v>
      </c>
      <c r="F316" s="29">
        <f>2.7+9.4</f>
        <v>12.100000000000001</v>
      </c>
      <c r="G316" s="26"/>
    </row>
    <row r="317" spans="1:10" ht="27" customHeight="1">
      <c r="A317" s="22">
        <v>309</v>
      </c>
      <c r="B317" s="1">
        <v>801</v>
      </c>
      <c r="C317" s="2" t="s">
        <v>209</v>
      </c>
      <c r="D317" s="2"/>
      <c r="E317" s="67" t="s">
        <v>208</v>
      </c>
      <c r="F317" s="26">
        <f>F318+F319</f>
        <v>3040.2</v>
      </c>
      <c r="G317" s="35" t="e">
        <f>#REF!</f>
        <v>#REF!</v>
      </c>
    </row>
    <row r="318" spans="1:10" s="16" customFormat="1">
      <c r="A318" s="22">
        <v>310</v>
      </c>
      <c r="B318" s="3">
        <v>801</v>
      </c>
      <c r="C318" s="4" t="s">
        <v>209</v>
      </c>
      <c r="D318" s="4" t="s">
        <v>47</v>
      </c>
      <c r="E318" s="70" t="s">
        <v>48</v>
      </c>
      <c r="F318" s="27">
        <v>2574.1999999999998</v>
      </c>
      <c r="G318" s="56"/>
      <c r="H318" s="30"/>
      <c r="I318" s="30"/>
    </row>
    <row r="319" spans="1:10" ht="25.5">
      <c r="A319" s="22">
        <v>311</v>
      </c>
      <c r="B319" s="3">
        <v>801</v>
      </c>
      <c r="C319" s="4" t="s">
        <v>209</v>
      </c>
      <c r="D319" s="4" t="s">
        <v>80</v>
      </c>
      <c r="E319" s="70" t="s">
        <v>92</v>
      </c>
      <c r="F319" s="29">
        <v>466</v>
      </c>
      <c r="G319" s="35"/>
    </row>
    <row r="320" spans="1:10">
      <c r="A320" s="22">
        <v>312</v>
      </c>
      <c r="B320" s="1">
        <v>801</v>
      </c>
      <c r="C320" s="2" t="s">
        <v>369</v>
      </c>
      <c r="D320" s="2"/>
      <c r="E320" s="67" t="s">
        <v>370</v>
      </c>
      <c r="F320" s="26">
        <f>SUM(F321)</f>
        <v>14.6</v>
      </c>
      <c r="G320" s="35"/>
    </row>
    <row r="321" spans="1:9" ht="25.5">
      <c r="A321" s="22">
        <v>313</v>
      </c>
      <c r="B321" s="3">
        <v>801</v>
      </c>
      <c r="C321" s="4" t="s">
        <v>369</v>
      </c>
      <c r="D321" s="4" t="s">
        <v>80</v>
      </c>
      <c r="E321" s="70" t="s">
        <v>92</v>
      </c>
      <c r="F321" s="27">
        <v>14.6</v>
      </c>
      <c r="G321" s="35"/>
    </row>
    <row r="322" spans="1:9" ht="63.75">
      <c r="A322" s="22">
        <v>314</v>
      </c>
      <c r="B322" s="1">
        <v>801</v>
      </c>
      <c r="C322" s="2" t="s">
        <v>385</v>
      </c>
      <c r="D322" s="2"/>
      <c r="E322" s="67" t="s">
        <v>386</v>
      </c>
      <c r="F322" s="95">
        <f>SUM(F323)</f>
        <v>35.299999999999997</v>
      </c>
      <c r="G322" s="35"/>
    </row>
    <row r="323" spans="1:9" ht="25.5">
      <c r="A323" s="22">
        <v>315</v>
      </c>
      <c r="B323" s="3">
        <v>801</v>
      </c>
      <c r="C323" s="4" t="s">
        <v>385</v>
      </c>
      <c r="D323" s="4" t="s">
        <v>80</v>
      </c>
      <c r="E323" s="70" t="s">
        <v>92</v>
      </c>
      <c r="F323" s="94">
        <v>35.299999999999997</v>
      </c>
      <c r="G323" s="35"/>
    </row>
    <row r="324" spans="1:9" s="16" customFormat="1" ht="30" customHeight="1">
      <c r="A324" s="22">
        <v>316</v>
      </c>
      <c r="B324" s="1">
        <v>801</v>
      </c>
      <c r="C324" s="2" t="s">
        <v>211</v>
      </c>
      <c r="D324" s="4"/>
      <c r="E324" s="67" t="s">
        <v>212</v>
      </c>
      <c r="F324" s="26">
        <f>F325+F326+F327</f>
        <v>2736.2000000000003</v>
      </c>
      <c r="G324" s="56"/>
      <c r="H324" s="30"/>
      <c r="I324" s="30"/>
    </row>
    <row r="325" spans="1:9" s="17" customFormat="1">
      <c r="A325" s="22">
        <v>317</v>
      </c>
      <c r="B325" s="3">
        <v>801</v>
      </c>
      <c r="C325" s="4" t="s">
        <v>211</v>
      </c>
      <c r="D325" s="4" t="s">
        <v>47</v>
      </c>
      <c r="E325" s="70" t="s">
        <v>101</v>
      </c>
      <c r="F325" s="29">
        <v>2379.8000000000002</v>
      </c>
      <c r="G325" s="35"/>
      <c r="H325" s="31"/>
      <c r="I325" s="31"/>
    </row>
    <row r="326" spans="1:9" s="16" customFormat="1" ht="25.5">
      <c r="A326" s="22">
        <v>318</v>
      </c>
      <c r="B326" s="3">
        <v>801</v>
      </c>
      <c r="C326" s="4" t="s">
        <v>211</v>
      </c>
      <c r="D326" s="4" t="s">
        <v>80</v>
      </c>
      <c r="E326" s="70" t="s">
        <v>92</v>
      </c>
      <c r="F326" s="29">
        <v>353.4</v>
      </c>
      <c r="G326" s="56"/>
      <c r="H326" s="30"/>
      <c r="I326" s="30"/>
    </row>
    <row r="327" spans="1:9" s="16" customFormat="1">
      <c r="A327" s="22">
        <v>319</v>
      </c>
      <c r="B327" s="3">
        <v>801</v>
      </c>
      <c r="C327" s="4" t="s">
        <v>211</v>
      </c>
      <c r="D327" s="4" t="s">
        <v>334</v>
      </c>
      <c r="E327" s="68" t="s">
        <v>335</v>
      </c>
      <c r="F327" s="29">
        <v>3</v>
      </c>
      <c r="G327" s="56"/>
      <c r="H327" s="30"/>
      <c r="I327" s="30"/>
    </row>
    <row r="328" spans="1:9" s="16" customFormat="1" ht="25.5">
      <c r="A328" s="22">
        <v>320</v>
      </c>
      <c r="B328" s="1">
        <v>801</v>
      </c>
      <c r="C328" s="2" t="s">
        <v>213</v>
      </c>
      <c r="D328" s="2"/>
      <c r="E328" s="67" t="s">
        <v>214</v>
      </c>
      <c r="F328" s="26">
        <f>F329</f>
        <v>0</v>
      </c>
      <c r="G328" s="56"/>
      <c r="H328" s="30"/>
      <c r="I328" s="30"/>
    </row>
    <row r="329" spans="1:9" s="17" customFormat="1">
      <c r="A329" s="22">
        <v>321</v>
      </c>
      <c r="B329" s="3">
        <v>801</v>
      </c>
      <c r="C329" s="4" t="s">
        <v>213</v>
      </c>
      <c r="D329" s="4" t="s">
        <v>60</v>
      </c>
      <c r="E329" s="70" t="s">
        <v>102</v>
      </c>
      <c r="F329" s="27">
        <f>1200-200-1000</f>
        <v>0</v>
      </c>
      <c r="G329" s="35"/>
      <c r="H329" s="31"/>
      <c r="I329" s="31"/>
    </row>
    <row r="330" spans="1:9" s="16" customFormat="1" ht="38.25">
      <c r="A330" s="22">
        <v>322</v>
      </c>
      <c r="B330" s="1">
        <v>801</v>
      </c>
      <c r="C330" s="2" t="s">
        <v>215</v>
      </c>
      <c r="D330" s="4"/>
      <c r="E330" s="67" t="s">
        <v>216</v>
      </c>
      <c r="F330" s="26">
        <f>F331</f>
        <v>150</v>
      </c>
      <c r="G330" s="56"/>
      <c r="H330" s="30"/>
      <c r="I330" s="30"/>
    </row>
    <row r="331" spans="1:9" ht="12.75" customHeight="1">
      <c r="A331" s="22">
        <v>323</v>
      </c>
      <c r="B331" s="3">
        <v>801</v>
      </c>
      <c r="C331" s="4" t="s">
        <v>215</v>
      </c>
      <c r="D331" s="4" t="s">
        <v>80</v>
      </c>
      <c r="E331" s="70" t="s">
        <v>92</v>
      </c>
      <c r="F331" s="27">
        <v>150</v>
      </c>
      <c r="G331" s="26" t="e">
        <f>#REF!+G332+#REF!+#REF!</f>
        <v>#REF!</v>
      </c>
    </row>
    <row r="332" spans="1:9" ht="14.25" customHeight="1">
      <c r="A332" s="22">
        <v>324</v>
      </c>
      <c r="B332" s="1">
        <v>801</v>
      </c>
      <c r="C332" s="2" t="s">
        <v>217</v>
      </c>
      <c r="D332" s="4"/>
      <c r="E332" s="67" t="s">
        <v>218</v>
      </c>
      <c r="F332" s="26">
        <f>F333</f>
        <v>190</v>
      </c>
      <c r="G332" s="26" t="e">
        <f>G333</f>
        <v>#REF!</v>
      </c>
    </row>
    <row r="333" spans="1:9" ht="12.75" customHeight="1">
      <c r="A333" s="22">
        <v>325</v>
      </c>
      <c r="B333" s="3">
        <v>801</v>
      </c>
      <c r="C333" s="4" t="s">
        <v>217</v>
      </c>
      <c r="D333" s="4" t="s">
        <v>80</v>
      </c>
      <c r="E333" s="70" t="s">
        <v>92</v>
      </c>
      <c r="F333" s="27">
        <v>190</v>
      </c>
      <c r="G333" s="26" t="e">
        <f>#REF!</f>
        <v>#REF!</v>
      </c>
    </row>
    <row r="334" spans="1:9" ht="12.75" customHeight="1">
      <c r="A334" s="22">
        <v>326</v>
      </c>
      <c r="B334" s="1">
        <v>801</v>
      </c>
      <c r="C334" s="2" t="s">
        <v>373</v>
      </c>
      <c r="D334" s="2"/>
      <c r="E334" s="67" t="s">
        <v>358</v>
      </c>
      <c r="F334" s="26">
        <f>SUM(F335)</f>
        <v>578.70899999999995</v>
      </c>
      <c r="G334" s="26"/>
    </row>
    <row r="335" spans="1:9" ht="12.75" customHeight="1">
      <c r="A335" s="22">
        <v>327</v>
      </c>
      <c r="B335" s="3">
        <v>801</v>
      </c>
      <c r="C335" s="4" t="s">
        <v>373</v>
      </c>
      <c r="D335" s="4" t="s">
        <v>80</v>
      </c>
      <c r="E335" s="70" t="s">
        <v>92</v>
      </c>
      <c r="F335" s="94">
        <v>578.70899999999995</v>
      </c>
      <c r="G335" s="26"/>
    </row>
    <row r="336" spans="1:9" ht="59.25" customHeight="1">
      <c r="A336" s="22">
        <v>328</v>
      </c>
      <c r="B336" s="1">
        <v>801</v>
      </c>
      <c r="C336" s="2" t="s">
        <v>374</v>
      </c>
      <c r="D336" s="2"/>
      <c r="E336" s="81" t="s">
        <v>375</v>
      </c>
      <c r="F336" s="26">
        <f>SUM(F337)</f>
        <v>100</v>
      </c>
      <c r="G336" s="26"/>
    </row>
    <row r="337" spans="1:9" ht="12.75" customHeight="1">
      <c r="A337" s="22">
        <v>329</v>
      </c>
      <c r="B337" s="3">
        <v>801</v>
      </c>
      <c r="C337" s="4" t="s">
        <v>374</v>
      </c>
      <c r="D337" s="4" t="s">
        <v>80</v>
      </c>
      <c r="E337" s="70" t="s">
        <v>92</v>
      </c>
      <c r="F337" s="27">
        <v>100</v>
      </c>
      <c r="G337" s="26"/>
    </row>
    <row r="338" spans="1:9" ht="30.75" customHeight="1">
      <c r="A338" s="22">
        <v>330</v>
      </c>
      <c r="B338" s="1">
        <v>801</v>
      </c>
      <c r="C338" s="2" t="s">
        <v>376</v>
      </c>
      <c r="D338" s="2"/>
      <c r="E338" s="67" t="s">
        <v>377</v>
      </c>
      <c r="F338" s="26">
        <f>SUM(F339:F340)</f>
        <v>50</v>
      </c>
      <c r="G338" s="26"/>
    </row>
    <row r="339" spans="1:9" ht="18" customHeight="1">
      <c r="A339" s="22">
        <v>331</v>
      </c>
      <c r="B339" s="3">
        <v>801</v>
      </c>
      <c r="C339" s="4" t="s">
        <v>376</v>
      </c>
      <c r="D339" s="4" t="s">
        <v>47</v>
      </c>
      <c r="E339" s="70" t="s">
        <v>48</v>
      </c>
      <c r="F339" s="27">
        <v>0</v>
      </c>
      <c r="G339" s="26"/>
    </row>
    <row r="340" spans="1:9" ht="18" customHeight="1">
      <c r="A340" s="22">
        <v>332</v>
      </c>
      <c r="B340" s="3">
        <v>801</v>
      </c>
      <c r="C340" s="4" t="s">
        <v>376</v>
      </c>
      <c r="D340" s="4" t="s">
        <v>380</v>
      </c>
      <c r="E340" s="70" t="s">
        <v>381</v>
      </c>
      <c r="F340" s="27">
        <v>50</v>
      </c>
      <c r="G340" s="26"/>
    </row>
    <row r="341" spans="1:9" ht="24" customHeight="1">
      <c r="A341" s="22">
        <v>333</v>
      </c>
      <c r="B341" s="1">
        <v>1000</v>
      </c>
      <c r="C341" s="2"/>
      <c r="D341" s="2"/>
      <c r="E341" s="71" t="s">
        <v>27</v>
      </c>
      <c r="F341" s="26">
        <f>F342+F347+F369+20</f>
        <v>27836.300000000003</v>
      </c>
      <c r="G341" s="26"/>
    </row>
    <row r="342" spans="1:9" ht="16.5" customHeight="1">
      <c r="A342" s="22">
        <v>334</v>
      </c>
      <c r="B342" s="1">
        <v>1001</v>
      </c>
      <c r="C342" s="2"/>
      <c r="D342" s="2"/>
      <c r="E342" s="67" t="s">
        <v>32</v>
      </c>
      <c r="F342" s="26">
        <f>F343</f>
        <v>1648.4</v>
      </c>
      <c r="G342" s="26"/>
    </row>
    <row r="343" spans="1:9" ht="25.5" customHeight="1">
      <c r="A343" s="22">
        <v>335</v>
      </c>
      <c r="B343" s="1">
        <v>1001</v>
      </c>
      <c r="C343" s="2" t="s">
        <v>85</v>
      </c>
      <c r="D343" s="2"/>
      <c r="E343" s="67" t="s">
        <v>86</v>
      </c>
      <c r="F343" s="26">
        <f>F344</f>
        <v>1648.4</v>
      </c>
      <c r="G343" s="26"/>
    </row>
    <row r="344" spans="1:9" ht="16.5" customHeight="1">
      <c r="A344" s="22">
        <v>336</v>
      </c>
      <c r="B344" s="1">
        <v>1001</v>
      </c>
      <c r="C344" s="2" t="s">
        <v>96</v>
      </c>
      <c r="D344" s="2"/>
      <c r="E344" s="67" t="s">
        <v>97</v>
      </c>
      <c r="F344" s="26">
        <f>F345</f>
        <v>1648.4</v>
      </c>
      <c r="G344" s="26"/>
    </row>
    <row r="345" spans="1:9" ht="12.75" customHeight="1">
      <c r="A345" s="22">
        <v>337</v>
      </c>
      <c r="B345" s="1">
        <v>1001</v>
      </c>
      <c r="C345" s="2" t="s">
        <v>237</v>
      </c>
      <c r="D345" s="2"/>
      <c r="E345" s="69" t="s">
        <v>219</v>
      </c>
      <c r="F345" s="26">
        <f>F346</f>
        <v>1648.4</v>
      </c>
      <c r="G345" s="27"/>
    </row>
    <row r="346" spans="1:9" ht="15.75" customHeight="1">
      <c r="A346" s="22">
        <v>338</v>
      </c>
      <c r="B346" s="3">
        <v>1001</v>
      </c>
      <c r="C346" s="4" t="s">
        <v>237</v>
      </c>
      <c r="D346" s="10" t="s">
        <v>51</v>
      </c>
      <c r="E346" s="70" t="s">
        <v>52</v>
      </c>
      <c r="F346" s="29">
        <v>1648.4</v>
      </c>
      <c r="G346" s="26" t="e">
        <f>G347</f>
        <v>#REF!</v>
      </c>
    </row>
    <row r="347" spans="1:9" ht="12.75" customHeight="1">
      <c r="A347" s="22">
        <v>339</v>
      </c>
      <c r="B347" s="1">
        <v>1003</v>
      </c>
      <c r="C347" s="41"/>
      <c r="D347" s="2"/>
      <c r="E347" s="67" t="s">
        <v>29</v>
      </c>
      <c r="F347" s="26">
        <f>F348+F359</f>
        <v>23781.5</v>
      </c>
      <c r="G347" s="26" t="e">
        <f>G350+G357+#REF!+#REF!+#REF!+#REF!+#REF!+#REF!+#REF!</f>
        <v>#REF!</v>
      </c>
    </row>
    <row r="348" spans="1:9" ht="27.75" customHeight="1">
      <c r="A348" s="22">
        <v>340</v>
      </c>
      <c r="B348" s="1">
        <v>1003</v>
      </c>
      <c r="C348" s="2" t="s">
        <v>85</v>
      </c>
      <c r="D348" s="2"/>
      <c r="E348" s="67" t="s">
        <v>86</v>
      </c>
      <c r="F348" s="26">
        <f>F349</f>
        <v>23637.599999999999</v>
      </c>
      <c r="G348" s="26"/>
    </row>
    <row r="349" spans="1:9" s="16" customFormat="1" ht="29.25" customHeight="1">
      <c r="A349" s="22">
        <v>341</v>
      </c>
      <c r="B349" s="1">
        <v>1003</v>
      </c>
      <c r="C349" s="2" t="s">
        <v>221</v>
      </c>
      <c r="D349" s="2"/>
      <c r="E349" s="67" t="s">
        <v>332</v>
      </c>
      <c r="F349" s="37">
        <f>F350+F356+F353</f>
        <v>23637.599999999999</v>
      </c>
      <c r="G349" s="29"/>
      <c r="H349" s="30"/>
      <c r="I349" s="30"/>
    </row>
    <row r="350" spans="1:9" ht="29.25" customHeight="1">
      <c r="A350" s="22">
        <v>342</v>
      </c>
      <c r="B350" s="1">
        <v>1003</v>
      </c>
      <c r="C350" s="2" t="s">
        <v>220</v>
      </c>
      <c r="D350" s="4"/>
      <c r="E350" s="67" t="s">
        <v>222</v>
      </c>
      <c r="F350" s="26">
        <f>F352+F351</f>
        <v>2803</v>
      </c>
      <c r="G350" s="26" t="e">
        <f>G351+#REF!</f>
        <v>#REF!</v>
      </c>
    </row>
    <row r="351" spans="1:9" s="16" customFormat="1" ht="12.75" customHeight="1">
      <c r="A351" s="22">
        <v>343</v>
      </c>
      <c r="B351" s="3">
        <v>1003</v>
      </c>
      <c r="C351" s="4" t="s">
        <v>220</v>
      </c>
      <c r="D351" s="4" t="s">
        <v>80</v>
      </c>
      <c r="E351" s="70" t="s">
        <v>92</v>
      </c>
      <c r="F351" s="29">
        <v>50</v>
      </c>
      <c r="G351" s="29">
        <f>G354</f>
        <v>0</v>
      </c>
      <c r="H351" s="30"/>
      <c r="I351" s="30"/>
    </row>
    <row r="352" spans="1:9" s="16" customFormat="1" ht="31.5" customHeight="1">
      <c r="A352" s="22">
        <v>344</v>
      </c>
      <c r="B352" s="3">
        <v>1003</v>
      </c>
      <c r="C352" s="4" t="s">
        <v>220</v>
      </c>
      <c r="D352" s="4" t="s">
        <v>49</v>
      </c>
      <c r="E352" s="70" t="s">
        <v>50</v>
      </c>
      <c r="F352" s="56">
        <v>2753</v>
      </c>
      <c r="G352" s="29"/>
      <c r="H352" s="30"/>
      <c r="I352" s="30"/>
    </row>
    <row r="353" spans="1:9" s="17" customFormat="1" ht="39.75" customHeight="1">
      <c r="A353" s="22">
        <v>345</v>
      </c>
      <c r="B353" s="1">
        <v>1003</v>
      </c>
      <c r="C353" s="41" t="s">
        <v>224</v>
      </c>
      <c r="D353" s="4"/>
      <c r="E353" s="67" t="s">
        <v>223</v>
      </c>
      <c r="F353" s="26">
        <f>F355+F354</f>
        <v>6148.6</v>
      </c>
      <c r="G353" s="26"/>
      <c r="H353" s="30"/>
      <c r="I353" s="31"/>
    </row>
    <row r="354" spans="1:9" ht="123" customHeight="1">
      <c r="A354" s="22">
        <v>346</v>
      </c>
      <c r="B354" s="3">
        <v>1003</v>
      </c>
      <c r="C354" s="4" t="s">
        <v>224</v>
      </c>
      <c r="D354" s="4" t="s">
        <v>80</v>
      </c>
      <c r="E354" s="70" t="s">
        <v>92</v>
      </c>
      <c r="F354" s="29">
        <v>85</v>
      </c>
      <c r="G354" s="27"/>
    </row>
    <row r="355" spans="1:9">
      <c r="A355" s="22">
        <v>347</v>
      </c>
      <c r="B355" s="3">
        <v>1003</v>
      </c>
      <c r="C355" s="4" t="s">
        <v>224</v>
      </c>
      <c r="D355" s="4" t="s">
        <v>49</v>
      </c>
      <c r="E355" s="70" t="s">
        <v>50</v>
      </c>
      <c r="F355" s="56">
        <v>6063.6</v>
      </c>
      <c r="G355" s="27"/>
    </row>
    <row r="356" spans="1:9" ht="22.5" customHeight="1">
      <c r="A356" s="22">
        <v>348</v>
      </c>
      <c r="B356" s="1">
        <v>1003</v>
      </c>
      <c r="C356" s="2" t="s">
        <v>226</v>
      </c>
      <c r="D356" s="4"/>
      <c r="E356" s="67" t="s">
        <v>225</v>
      </c>
      <c r="F356" s="37">
        <f>F358+F357</f>
        <v>14686</v>
      </c>
      <c r="G356" s="27"/>
      <c r="H356" s="31"/>
      <c r="I356" s="43"/>
    </row>
    <row r="357" spans="1:9" ht="128.25" customHeight="1">
      <c r="A357" s="22">
        <v>349</v>
      </c>
      <c r="B357" s="3">
        <v>1003</v>
      </c>
      <c r="C357" s="4" t="s">
        <v>226</v>
      </c>
      <c r="D357" s="4" t="s">
        <v>80</v>
      </c>
      <c r="E357" s="70" t="s">
        <v>92</v>
      </c>
      <c r="F357" s="56">
        <v>203</v>
      </c>
      <c r="G357" s="26"/>
    </row>
    <row r="358" spans="1:9" ht="27" customHeight="1">
      <c r="A358" s="22">
        <v>350</v>
      </c>
      <c r="B358" s="3">
        <v>1003</v>
      </c>
      <c r="C358" s="4" t="s">
        <v>226</v>
      </c>
      <c r="D358" s="4" t="s">
        <v>49</v>
      </c>
      <c r="E358" s="70" t="s">
        <v>50</v>
      </c>
      <c r="F358" s="56">
        <v>14483</v>
      </c>
      <c r="G358" s="25"/>
    </row>
    <row r="359" spans="1:9" s="17" customFormat="1" ht="16.5" customHeight="1">
      <c r="A359" s="22">
        <v>351</v>
      </c>
      <c r="B359" s="1">
        <v>1003</v>
      </c>
      <c r="C359" s="58" t="s">
        <v>85</v>
      </c>
      <c r="D359" s="23"/>
      <c r="E359" s="67" t="s">
        <v>86</v>
      </c>
      <c r="F359" s="38">
        <f>SUM(F360)</f>
        <v>143.9</v>
      </c>
      <c r="G359" s="26"/>
      <c r="H359" s="30"/>
      <c r="I359" s="31"/>
    </row>
    <row r="360" spans="1:9" ht="135" customHeight="1">
      <c r="A360" s="22">
        <v>352</v>
      </c>
      <c r="B360" s="1">
        <v>1003</v>
      </c>
      <c r="C360" s="58" t="s">
        <v>313</v>
      </c>
      <c r="D360" s="4"/>
      <c r="E360" s="67" t="s">
        <v>283</v>
      </c>
      <c r="F360" s="38">
        <f>F361</f>
        <v>143.9</v>
      </c>
      <c r="G360" s="27"/>
    </row>
    <row r="361" spans="1:9" ht="25.5">
      <c r="A361" s="22">
        <v>353</v>
      </c>
      <c r="B361" s="1">
        <v>1003</v>
      </c>
      <c r="C361" s="77" t="s">
        <v>314</v>
      </c>
      <c r="D361" s="4"/>
      <c r="E361" s="67" t="s">
        <v>284</v>
      </c>
      <c r="F361" s="38">
        <f>F362+F363</f>
        <v>143.9</v>
      </c>
      <c r="G361" s="27"/>
    </row>
    <row r="362" spans="1:9">
      <c r="A362" s="22">
        <v>354</v>
      </c>
      <c r="B362" s="3">
        <v>1003</v>
      </c>
      <c r="C362" s="79" t="s">
        <v>314</v>
      </c>
      <c r="D362" s="10" t="s">
        <v>49</v>
      </c>
      <c r="E362" s="70" t="s">
        <v>50</v>
      </c>
      <c r="F362" s="29">
        <v>59.7</v>
      </c>
      <c r="G362" s="27"/>
      <c r="H362" s="31"/>
    </row>
    <row r="363" spans="1:9" ht="25.5">
      <c r="A363" s="22">
        <v>355</v>
      </c>
      <c r="B363" s="3">
        <v>1003</v>
      </c>
      <c r="C363" s="79" t="s">
        <v>314</v>
      </c>
      <c r="D363" s="4" t="s">
        <v>80</v>
      </c>
      <c r="E363" s="70" t="s">
        <v>92</v>
      </c>
      <c r="F363" s="29">
        <v>84.2</v>
      </c>
      <c r="G363" s="27"/>
    </row>
    <row r="364" spans="1:9" ht="25.5">
      <c r="A364" s="22">
        <v>356</v>
      </c>
      <c r="B364" s="1">
        <v>1003</v>
      </c>
      <c r="C364" s="77" t="s">
        <v>315</v>
      </c>
      <c r="D364" s="4"/>
      <c r="E364" s="67" t="s">
        <v>331</v>
      </c>
      <c r="F364" s="26">
        <f>F365</f>
        <v>0</v>
      </c>
      <c r="G364" s="27"/>
    </row>
    <row r="365" spans="1:9" ht="27" customHeight="1">
      <c r="A365" s="22">
        <v>357</v>
      </c>
      <c r="B365" s="1">
        <v>1003</v>
      </c>
      <c r="C365" s="77" t="s">
        <v>316</v>
      </c>
      <c r="D365" s="4"/>
      <c r="E365" s="67" t="s">
        <v>327</v>
      </c>
      <c r="F365" s="26">
        <f>F366</f>
        <v>0</v>
      </c>
      <c r="G365" s="27"/>
    </row>
    <row r="366" spans="1:9">
      <c r="A366" s="22">
        <v>358</v>
      </c>
      <c r="B366" s="3">
        <v>1003</v>
      </c>
      <c r="C366" s="79" t="s">
        <v>316</v>
      </c>
      <c r="D366" s="4" t="s">
        <v>51</v>
      </c>
      <c r="E366" s="74" t="s">
        <v>328</v>
      </c>
      <c r="F366" s="29">
        <v>0</v>
      </c>
      <c r="G366" s="27"/>
    </row>
    <row r="367" spans="1:9" ht="26.25" customHeight="1">
      <c r="A367" s="22">
        <v>359</v>
      </c>
      <c r="B367" s="61">
        <v>1003</v>
      </c>
      <c r="C367" s="77" t="s">
        <v>254</v>
      </c>
      <c r="D367" s="77"/>
      <c r="E367" s="89" t="s">
        <v>329</v>
      </c>
      <c r="F367" s="26">
        <f>F368</f>
        <v>20</v>
      </c>
      <c r="G367" s="27"/>
    </row>
    <row r="368" spans="1:9" ht="38.25">
      <c r="A368" s="22">
        <v>360</v>
      </c>
      <c r="B368" s="62">
        <v>1003</v>
      </c>
      <c r="C368" s="79" t="s">
        <v>254</v>
      </c>
      <c r="D368" s="79" t="s">
        <v>57</v>
      </c>
      <c r="E368" s="74" t="s">
        <v>58</v>
      </c>
      <c r="F368" s="29">
        <v>20</v>
      </c>
      <c r="G368" s="27"/>
    </row>
    <row r="369" spans="1:9" ht="42" customHeight="1">
      <c r="A369" s="22">
        <v>361</v>
      </c>
      <c r="B369" s="1">
        <v>1006</v>
      </c>
      <c r="C369" s="10"/>
      <c r="D369" s="8"/>
      <c r="E369" s="67" t="s">
        <v>43</v>
      </c>
      <c r="F369" s="26">
        <f>F370</f>
        <v>2386.4</v>
      </c>
      <c r="G369" s="27"/>
    </row>
    <row r="370" spans="1:9" ht="25.5">
      <c r="A370" s="22">
        <v>362</v>
      </c>
      <c r="B370" s="1">
        <v>1006</v>
      </c>
      <c r="C370" s="2" t="s">
        <v>85</v>
      </c>
      <c r="D370" s="2"/>
      <c r="E370" s="67" t="s">
        <v>86</v>
      </c>
      <c r="F370" s="26">
        <f>F371</f>
        <v>2386.4</v>
      </c>
      <c r="G370" s="27"/>
    </row>
    <row r="371" spans="1:9" ht="84" customHeight="1">
      <c r="A371" s="22">
        <v>363</v>
      </c>
      <c r="B371" s="1">
        <v>1006</v>
      </c>
      <c r="C371" s="2" t="s">
        <v>221</v>
      </c>
      <c r="D371" s="2"/>
      <c r="E371" s="67" t="s">
        <v>332</v>
      </c>
      <c r="F371" s="26">
        <f>F372+F375</f>
        <v>2386.4</v>
      </c>
      <c r="G371" s="27"/>
    </row>
    <row r="372" spans="1:9" ht="43.5" customHeight="1">
      <c r="A372" s="22">
        <v>364</v>
      </c>
      <c r="B372" s="1">
        <v>1006</v>
      </c>
      <c r="C372" s="41" t="s">
        <v>224</v>
      </c>
      <c r="D372" s="2"/>
      <c r="E372" s="67" t="s">
        <v>227</v>
      </c>
      <c r="F372" s="26">
        <f>F373+F374</f>
        <v>685.4</v>
      </c>
      <c r="G372" s="27"/>
    </row>
    <row r="373" spans="1:9" s="17" customFormat="1">
      <c r="A373" s="22">
        <v>365</v>
      </c>
      <c r="B373" s="3">
        <v>1006</v>
      </c>
      <c r="C373" s="64" t="s">
        <v>224</v>
      </c>
      <c r="D373" s="4" t="s">
        <v>53</v>
      </c>
      <c r="E373" s="70" t="s">
        <v>83</v>
      </c>
      <c r="F373" s="29">
        <v>270.39999999999998</v>
      </c>
      <c r="G373" s="26"/>
      <c r="H373" s="30"/>
      <c r="I373" s="31"/>
    </row>
    <row r="374" spans="1:9" ht="25.5">
      <c r="A374" s="22">
        <v>366</v>
      </c>
      <c r="B374" s="3">
        <v>1006</v>
      </c>
      <c r="C374" s="64" t="s">
        <v>224</v>
      </c>
      <c r="D374" s="4" t="s">
        <v>80</v>
      </c>
      <c r="E374" s="70" t="s">
        <v>92</v>
      </c>
      <c r="F374" s="29">
        <v>415</v>
      </c>
      <c r="G374" s="27"/>
    </row>
    <row r="375" spans="1:9" ht="129" customHeight="1">
      <c r="A375" s="22">
        <v>367</v>
      </c>
      <c r="B375" s="1">
        <v>1006</v>
      </c>
      <c r="C375" s="2" t="s">
        <v>226</v>
      </c>
      <c r="D375" s="2"/>
      <c r="E375" s="67" t="s">
        <v>228</v>
      </c>
      <c r="F375" s="37">
        <f>F376+F377</f>
        <v>1701</v>
      </c>
      <c r="G375" s="26" t="e">
        <f>G376+G381+G405</f>
        <v>#REF!</v>
      </c>
    </row>
    <row r="376" spans="1:9" ht="12.75" customHeight="1">
      <c r="A376" s="22">
        <v>368</v>
      </c>
      <c r="B376" s="3">
        <v>1006</v>
      </c>
      <c r="C376" s="4" t="s">
        <v>226</v>
      </c>
      <c r="D376" s="4" t="s">
        <v>53</v>
      </c>
      <c r="E376" s="70" t="s">
        <v>83</v>
      </c>
      <c r="F376" s="39">
        <v>890</v>
      </c>
      <c r="G376" s="26" t="e">
        <f>G377</f>
        <v>#REF!</v>
      </c>
      <c r="H376" s="31"/>
    </row>
    <row r="377" spans="1:9" ht="14.25" customHeight="1">
      <c r="A377" s="22">
        <v>369</v>
      </c>
      <c r="B377" s="3">
        <v>1006</v>
      </c>
      <c r="C377" s="4" t="s">
        <v>226</v>
      </c>
      <c r="D377" s="4" t="s">
        <v>80</v>
      </c>
      <c r="E377" s="70" t="s">
        <v>92</v>
      </c>
      <c r="F377" s="27">
        <v>811</v>
      </c>
      <c r="G377" s="26" t="e">
        <f>G378</f>
        <v>#REF!</v>
      </c>
    </row>
    <row r="378" spans="1:9" ht="27" customHeight="1">
      <c r="A378" s="22">
        <v>370</v>
      </c>
      <c r="B378" s="1">
        <v>1100</v>
      </c>
      <c r="C378" s="8"/>
      <c r="D378" s="8"/>
      <c r="E378" s="71" t="s">
        <v>36</v>
      </c>
      <c r="F378" s="26">
        <f>F379</f>
        <v>4836.3</v>
      </c>
      <c r="G378" s="26" t="e">
        <f>#REF!</f>
        <v>#REF!</v>
      </c>
    </row>
    <row r="379" spans="1:9" ht="54" customHeight="1">
      <c r="A379" s="22">
        <v>371</v>
      </c>
      <c r="B379" s="1">
        <v>1102</v>
      </c>
      <c r="C379" s="2" t="s">
        <v>85</v>
      </c>
      <c r="D379" s="2"/>
      <c r="E379" s="67" t="s">
        <v>86</v>
      </c>
      <c r="F379" s="26">
        <f>F380</f>
        <v>4836.3</v>
      </c>
      <c r="G379" s="26"/>
    </row>
    <row r="380" spans="1:9" ht="43.5" customHeight="1">
      <c r="A380" s="22">
        <v>372</v>
      </c>
      <c r="B380" s="1">
        <v>1102</v>
      </c>
      <c r="C380" s="2" t="s">
        <v>359</v>
      </c>
      <c r="D380" s="2"/>
      <c r="E380" s="73" t="s">
        <v>205</v>
      </c>
      <c r="F380" s="26">
        <f>F383+F387+F381+F390</f>
        <v>4836.3</v>
      </c>
      <c r="G380" s="26"/>
    </row>
    <row r="381" spans="1:9" ht="25.5" customHeight="1">
      <c r="A381" s="22">
        <v>373</v>
      </c>
      <c r="B381" s="1">
        <v>1102</v>
      </c>
      <c r="C381" s="2" t="s">
        <v>325</v>
      </c>
      <c r="D381" s="2"/>
      <c r="E381" s="88" t="s">
        <v>326</v>
      </c>
      <c r="F381" s="26">
        <f>F382</f>
        <v>117</v>
      </c>
      <c r="G381" s="26" t="e">
        <f>G382+#REF!+#REF!+G389+#REF!+#REF!+#REF!</f>
        <v>#REF!</v>
      </c>
    </row>
    <row r="382" spans="1:9" ht="21.75" customHeight="1">
      <c r="A382" s="22">
        <v>374</v>
      </c>
      <c r="B382" s="3">
        <v>1102</v>
      </c>
      <c r="C382" s="4" t="s">
        <v>325</v>
      </c>
      <c r="D382" s="4" t="s">
        <v>80</v>
      </c>
      <c r="E382" s="6" t="s">
        <v>92</v>
      </c>
      <c r="F382" s="29">
        <v>117</v>
      </c>
      <c r="G382" s="26" t="e">
        <f>#REF!+G383</f>
        <v>#REF!</v>
      </c>
    </row>
    <row r="383" spans="1:9" ht="25.5" customHeight="1">
      <c r="A383" s="22">
        <v>375</v>
      </c>
      <c r="B383" s="1">
        <v>1102</v>
      </c>
      <c r="C383" s="2" t="s">
        <v>232</v>
      </c>
      <c r="D383" s="2"/>
      <c r="E383" s="67" t="s">
        <v>231</v>
      </c>
      <c r="F383" s="26">
        <f>F384+F385+F386</f>
        <v>3953.73</v>
      </c>
      <c r="G383" s="35">
        <f>G384</f>
        <v>14541</v>
      </c>
    </row>
    <row r="384" spans="1:9" ht="42.75" customHeight="1">
      <c r="A384" s="22">
        <v>376</v>
      </c>
      <c r="B384" s="3">
        <v>1102</v>
      </c>
      <c r="C384" s="4" t="s">
        <v>232</v>
      </c>
      <c r="D384" s="4" t="s">
        <v>47</v>
      </c>
      <c r="E384" s="70" t="s">
        <v>101</v>
      </c>
      <c r="F384" s="40">
        <v>3294.3</v>
      </c>
      <c r="G384" s="29">
        <v>14541</v>
      </c>
    </row>
    <row r="385" spans="1:9" ht="28.5" customHeight="1">
      <c r="A385" s="22">
        <v>377</v>
      </c>
      <c r="B385" s="3">
        <v>1102</v>
      </c>
      <c r="C385" s="4" t="s">
        <v>232</v>
      </c>
      <c r="D385" s="4" t="s">
        <v>80</v>
      </c>
      <c r="E385" s="70" t="s">
        <v>229</v>
      </c>
      <c r="F385" s="40">
        <f>668.23-22</f>
        <v>646.23</v>
      </c>
      <c r="G385" s="29"/>
    </row>
    <row r="386" spans="1:9" ht="35.25" customHeight="1">
      <c r="A386" s="22">
        <v>378</v>
      </c>
      <c r="B386" s="3">
        <v>1102</v>
      </c>
      <c r="C386" s="4" t="s">
        <v>232</v>
      </c>
      <c r="D386" s="4" t="s">
        <v>334</v>
      </c>
      <c r="E386" s="68" t="s">
        <v>335</v>
      </c>
      <c r="F386" s="40">
        <f>3+10.2</f>
        <v>13.2</v>
      </c>
      <c r="G386" s="29"/>
    </row>
    <row r="387" spans="1:9" ht="30.75" customHeight="1">
      <c r="A387" s="22">
        <v>379</v>
      </c>
      <c r="B387" s="1">
        <v>1102</v>
      </c>
      <c r="C387" s="2" t="s">
        <v>234</v>
      </c>
      <c r="D387" s="2"/>
      <c r="E387" s="67" t="s">
        <v>233</v>
      </c>
      <c r="F387" s="38">
        <f>F388</f>
        <v>224.77</v>
      </c>
      <c r="G387" s="27">
        <v>7823</v>
      </c>
    </row>
    <row r="388" spans="1:9" ht="24" customHeight="1">
      <c r="A388" s="22">
        <v>380</v>
      </c>
      <c r="B388" s="1">
        <v>1102</v>
      </c>
      <c r="C388" s="2" t="s">
        <v>235</v>
      </c>
      <c r="D388" s="4"/>
      <c r="E388" s="67" t="s">
        <v>236</v>
      </c>
      <c r="F388" s="38">
        <f>F389</f>
        <v>224.77</v>
      </c>
      <c r="G388" s="27"/>
    </row>
    <row r="389" spans="1:9" ht="27.75" customHeight="1">
      <c r="A389" s="22">
        <v>381</v>
      </c>
      <c r="B389" s="3">
        <v>1102</v>
      </c>
      <c r="C389" s="4" t="s">
        <v>235</v>
      </c>
      <c r="D389" s="4" t="s">
        <v>80</v>
      </c>
      <c r="E389" s="70" t="s">
        <v>229</v>
      </c>
      <c r="F389" s="40">
        <v>224.77</v>
      </c>
      <c r="G389" s="35">
        <f>G393</f>
        <v>48255</v>
      </c>
    </row>
    <row r="390" spans="1:9" ht="18.75" customHeight="1">
      <c r="A390" s="22">
        <v>382</v>
      </c>
      <c r="B390" s="1">
        <v>1102</v>
      </c>
      <c r="C390" s="2" t="s">
        <v>357</v>
      </c>
      <c r="D390" s="4"/>
      <c r="E390" s="87" t="s">
        <v>358</v>
      </c>
      <c r="F390" s="38">
        <f>SUM(F391:F392)</f>
        <v>540.79999999999995</v>
      </c>
      <c r="G390" s="35"/>
    </row>
    <row r="391" spans="1:9" ht="27.75" customHeight="1">
      <c r="A391" s="22">
        <v>383</v>
      </c>
      <c r="B391" s="3">
        <v>1102</v>
      </c>
      <c r="C391" s="4" t="s">
        <v>357</v>
      </c>
      <c r="D391" s="4" t="s">
        <v>60</v>
      </c>
      <c r="E391" s="70" t="s">
        <v>102</v>
      </c>
      <c r="F391" s="40">
        <v>99.9</v>
      </c>
      <c r="G391" s="35"/>
    </row>
    <row r="392" spans="1:9" ht="27.75" customHeight="1">
      <c r="A392" s="22">
        <v>384</v>
      </c>
      <c r="B392" s="3">
        <v>1102</v>
      </c>
      <c r="C392" s="4" t="s">
        <v>357</v>
      </c>
      <c r="D392" s="4" t="s">
        <v>80</v>
      </c>
      <c r="E392" s="70" t="s">
        <v>229</v>
      </c>
      <c r="F392" s="40">
        <v>440.9</v>
      </c>
      <c r="G392" s="35"/>
    </row>
    <row r="393" spans="1:9" ht="24" customHeight="1">
      <c r="A393" s="22">
        <v>385</v>
      </c>
      <c r="B393" s="1">
        <v>1200</v>
      </c>
      <c r="C393" s="2"/>
      <c r="D393" s="2"/>
      <c r="E393" s="71" t="s">
        <v>63</v>
      </c>
      <c r="F393" s="38">
        <f>SUM(F394+F398)</f>
        <v>370</v>
      </c>
      <c r="G393" s="27">
        <v>48255</v>
      </c>
      <c r="I393" s="43"/>
    </row>
    <row r="394" spans="1:9" ht="30.75" customHeight="1">
      <c r="A394" s="22">
        <v>386</v>
      </c>
      <c r="B394" s="1">
        <v>1202</v>
      </c>
      <c r="C394" s="2" t="s">
        <v>85</v>
      </c>
      <c r="D394" s="2"/>
      <c r="E394" s="67" t="s">
        <v>86</v>
      </c>
      <c r="F394" s="38">
        <f>SUM(F396)</f>
        <v>230</v>
      </c>
      <c r="G394" s="27"/>
      <c r="I394" s="43"/>
    </row>
    <row r="395" spans="1:9" ht="18" customHeight="1">
      <c r="A395" s="22">
        <v>387</v>
      </c>
      <c r="B395" s="1">
        <v>1202</v>
      </c>
      <c r="C395" s="2" t="s">
        <v>96</v>
      </c>
      <c r="D395" s="2"/>
      <c r="E395" s="67" t="s">
        <v>97</v>
      </c>
      <c r="F395" s="38">
        <f>F396</f>
        <v>230</v>
      </c>
      <c r="G395" s="27"/>
      <c r="I395" s="43"/>
    </row>
    <row r="396" spans="1:9" ht="16.5" customHeight="1">
      <c r="A396" s="22">
        <v>388</v>
      </c>
      <c r="B396" s="1">
        <v>1202</v>
      </c>
      <c r="C396" s="2" t="s">
        <v>238</v>
      </c>
      <c r="D396" s="2"/>
      <c r="E396" s="67" t="s">
        <v>239</v>
      </c>
      <c r="F396" s="38">
        <f>F397</f>
        <v>230</v>
      </c>
      <c r="G396" s="27"/>
      <c r="H396" s="43"/>
      <c r="I396" s="43"/>
    </row>
    <row r="397" spans="1:9" s="16" customFormat="1" ht="38.25">
      <c r="A397" s="22">
        <v>389</v>
      </c>
      <c r="B397" s="3">
        <v>1202</v>
      </c>
      <c r="C397" s="4" t="s">
        <v>238</v>
      </c>
      <c r="D397" s="4" t="s">
        <v>57</v>
      </c>
      <c r="E397" s="70" t="s">
        <v>58</v>
      </c>
      <c r="F397" s="40">
        <v>230</v>
      </c>
      <c r="G397" s="29"/>
      <c r="H397" s="43"/>
      <c r="I397" s="30"/>
    </row>
    <row r="398" spans="1:9" s="17" customFormat="1" ht="33.75" customHeight="1">
      <c r="A398" s="22">
        <v>390</v>
      </c>
      <c r="B398" s="1">
        <v>1202</v>
      </c>
      <c r="C398" s="2" t="s">
        <v>69</v>
      </c>
      <c r="D398" s="4"/>
      <c r="E398" s="67" t="s">
        <v>68</v>
      </c>
      <c r="F398" s="38">
        <f>F399</f>
        <v>140</v>
      </c>
      <c r="G398" s="26"/>
      <c r="H398" s="43"/>
      <c r="I398" s="31"/>
    </row>
    <row r="399" spans="1:9" s="16" customFormat="1" ht="25.5">
      <c r="A399" s="22">
        <v>391</v>
      </c>
      <c r="B399" s="1">
        <v>1202</v>
      </c>
      <c r="C399" s="2" t="s">
        <v>242</v>
      </c>
      <c r="D399" s="4"/>
      <c r="E399" s="67" t="s">
        <v>240</v>
      </c>
      <c r="F399" s="38">
        <f>F400</f>
        <v>140</v>
      </c>
      <c r="G399" s="29"/>
      <c r="H399" s="43"/>
      <c r="I399" s="30"/>
    </row>
    <row r="400" spans="1:9" s="17" customFormat="1" ht="38.25">
      <c r="A400" s="22">
        <v>392</v>
      </c>
      <c r="B400" s="3">
        <v>1202</v>
      </c>
      <c r="C400" s="4" t="s">
        <v>242</v>
      </c>
      <c r="D400" s="4" t="s">
        <v>57</v>
      </c>
      <c r="E400" s="70" t="s">
        <v>241</v>
      </c>
      <c r="F400" s="40">
        <v>140</v>
      </c>
      <c r="G400" s="26"/>
      <c r="H400" s="30"/>
      <c r="I400" s="31"/>
    </row>
    <row r="401" spans="1:10" ht="31.5">
      <c r="A401" s="22">
        <v>393</v>
      </c>
      <c r="B401" s="1">
        <v>1300</v>
      </c>
      <c r="C401" s="4"/>
      <c r="D401" s="4"/>
      <c r="E401" s="71" t="s">
        <v>6</v>
      </c>
      <c r="F401" s="38">
        <f>F402</f>
        <v>1.5</v>
      </c>
      <c r="G401" s="27"/>
      <c r="H401" s="31"/>
    </row>
    <row r="402" spans="1:10" ht="25.5">
      <c r="A402" s="22">
        <v>394</v>
      </c>
      <c r="B402" s="1">
        <v>1300</v>
      </c>
      <c r="C402" s="2" t="s">
        <v>85</v>
      </c>
      <c r="D402" s="2"/>
      <c r="E402" s="67" t="s">
        <v>86</v>
      </c>
      <c r="F402" s="26">
        <f>F403</f>
        <v>1.5</v>
      </c>
      <c r="G402" s="27"/>
    </row>
    <row r="403" spans="1:10">
      <c r="A403" s="22">
        <v>395</v>
      </c>
      <c r="B403" s="1">
        <v>1301</v>
      </c>
      <c r="C403" s="2" t="s">
        <v>96</v>
      </c>
      <c r="D403" s="2"/>
      <c r="E403" s="67" t="s">
        <v>97</v>
      </c>
      <c r="F403" s="26">
        <f>F404</f>
        <v>1.5</v>
      </c>
      <c r="G403" s="27"/>
      <c r="H403" s="31"/>
    </row>
    <row r="404" spans="1:10" ht="25.5">
      <c r="A404" s="22">
        <v>396</v>
      </c>
      <c r="B404" s="1">
        <v>1301</v>
      </c>
      <c r="C404" s="2" t="s">
        <v>243</v>
      </c>
      <c r="D404" s="2"/>
      <c r="E404" s="67" t="s">
        <v>244</v>
      </c>
      <c r="F404" s="26">
        <f>F405</f>
        <v>1.5</v>
      </c>
      <c r="G404" s="27"/>
    </row>
    <row r="405" spans="1:10" s="17" customFormat="1">
      <c r="A405" s="22">
        <v>397</v>
      </c>
      <c r="B405" s="3">
        <v>1301</v>
      </c>
      <c r="C405" s="4" t="s">
        <v>243</v>
      </c>
      <c r="D405" s="4" t="s">
        <v>360</v>
      </c>
      <c r="E405" s="70" t="s">
        <v>46</v>
      </c>
      <c r="F405" s="29">
        <v>1.5</v>
      </c>
      <c r="G405" s="26" t="e">
        <f>#REF!+G409</f>
        <v>#REF!</v>
      </c>
      <c r="H405" s="30"/>
      <c r="I405" s="31"/>
    </row>
    <row r="406" spans="1:10" s="17" customFormat="1" ht="30.75" customHeight="1">
      <c r="A406" s="22">
        <v>398</v>
      </c>
      <c r="B406" s="3"/>
      <c r="C406" s="4"/>
      <c r="D406" s="4"/>
      <c r="E406" s="71" t="s">
        <v>384</v>
      </c>
      <c r="F406" s="45">
        <f>F9+F86+F92+F129+F180+F241+F247+F309+F341+F378+F393+F401+F367-20</f>
        <v>250208.174</v>
      </c>
      <c r="G406" s="26"/>
      <c r="H406" s="30"/>
      <c r="I406" s="31"/>
    </row>
    <row r="407" spans="1:10" s="16" customFormat="1">
      <c r="A407" s="12"/>
      <c r="B407" s="14"/>
      <c r="C407" s="50"/>
      <c r="D407" s="15"/>
      <c r="E407" s="84"/>
      <c r="F407" s="20"/>
      <c r="G407" s="29"/>
      <c r="H407" s="30"/>
      <c r="I407" s="30"/>
    </row>
    <row r="408" spans="1:10" s="17" customFormat="1">
      <c r="A408" s="102" t="s">
        <v>387</v>
      </c>
      <c r="B408" s="103"/>
      <c r="C408" s="103"/>
      <c r="D408" s="103"/>
      <c r="E408" s="103"/>
      <c r="F408" s="104"/>
      <c r="G408" s="26"/>
      <c r="H408" s="31"/>
      <c r="I408" s="31"/>
    </row>
    <row r="409" spans="1:10">
      <c r="G409" s="35" t="e">
        <f>#REF!</f>
        <v>#REF!</v>
      </c>
      <c r="H409" s="31"/>
    </row>
    <row r="410" spans="1:10" ht="12.75" customHeight="1">
      <c r="G410" s="26" t="e">
        <f>G9+G86+G92+G126+G182+G244+G262+G346+G375+#REF!+#REF!</f>
        <v>#REF!</v>
      </c>
      <c r="I410" s="43"/>
    </row>
    <row r="411" spans="1:10" ht="12.75" customHeight="1">
      <c r="H411" s="31"/>
      <c r="J411" s="42"/>
    </row>
    <row r="412" spans="1:10" ht="12.75" customHeight="1">
      <c r="G412" s="21"/>
      <c r="J412" s="42"/>
    </row>
    <row r="413" spans="1:10">
      <c r="H413" s="44"/>
      <c r="I413" s="53"/>
      <c r="J413" s="43"/>
    </row>
    <row r="414" spans="1:10">
      <c r="I414" s="53"/>
      <c r="J414" s="42"/>
    </row>
    <row r="415" spans="1:10">
      <c r="G415" s="36"/>
      <c r="I415" s="54"/>
    </row>
    <row r="416" spans="1:10">
      <c r="H416" s="43"/>
      <c r="J416" s="42"/>
    </row>
    <row r="417" spans="8:10" ht="15.75">
      <c r="H417" s="43"/>
      <c r="J417" s="45"/>
    </row>
  </sheetData>
  <autoFilter ref="A8:G412"/>
  <mergeCells count="6">
    <mergeCell ref="A408:F408"/>
    <mergeCell ref="A6:F6"/>
    <mergeCell ref="E1:F1"/>
    <mergeCell ref="E2:F2"/>
    <mergeCell ref="E3:F3"/>
    <mergeCell ref="B4:F4"/>
  </mergeCells>
  <phoneticPr fontId="8" type="noConversion"/>
  <hyperlinks>
    <hyperlink ref="E211" r:id="rId1" display="consultantplus://offline/ref=653FF5B20CDC58A9D45918348E18CFC2550E05CD8F73CBA07CAF96C9B1FDDFA1B75E05ACA1DFEF8ER4f4K"/>
    <hyperlink ref="E202" r:id="rId2" display="consultantplus://offline/ref=653FF5B20CDC58A9D45918348E18CFC2550E05CD8F73CBA07CAF96C9B1FDDFA1B75E05ACA1DFEF8ER4f4K"/>
  </hyperlinks>
  <pageMargins left="0.70866141732283472" right="0.47244094488188981" top="0.59055118110236227" bottom="0.59055118110236227" header="0.31496062992125984" footer="0.31496062992125984"/>
  <pageSetup paperSize="9" scale="83" fitToHeight="8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2015-11-04T16:29:54Z</cp:lastPrinted>
  <dcterms:created xsi:type="dcterms:W3CDTF">1996-10-08T23:32:33Z</dcterms:created>
  <dcterms:modified xsi:type="dcterms:W3CDTF">2015-11-06T05:48:28Z</dcterms:modified>
</cp:coreProperties>
</file>