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2120" windowHeight="5100" activeTab="1"/>
  </bookViews>
  <sheets>
    <sheet name="доходы" sheetId="1" r:id="rId1"/>
    <sheet name="расходы" sheetId="2" r:id="rId2"/>
  </sheets>
  <definedNames/>
  <calcPr fullCalcOnLoad="1"/>
</workbook>
</file>

<file path=xl/sharedStrings.xml><?xml version="1.0" encoding="utf-8"?>
<sst xmlns="http://schemas.openxmlformats.org/spreadsheetml/2006/main" count="458" uniqueCount="216">
  <si>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</si>
  <si>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</si>
  <si>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</si>
  <si>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</si>
  <si>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</si>
  <si>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</si>
  <si>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</si>
  <si>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</si>
  <si>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</si>
  <si>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</si>
  <si>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</si>
  <si>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</si>
  <si>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</si>
  <si>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</si>
  <si>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</si>
  <si>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</si>
  <si>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</si>
  <si>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</si>
  <si>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</si>
  <si>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</si>
  <si>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</si>
  <si>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</si>
  <si>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</si>
  <si>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</si>
  <si>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</si>
  <si>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</si>
  <si>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</si>
  <si>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</si>
  <si>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</si>
  <si>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</si>
  <si>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</si>
  <si>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</si>
  <si>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</si>
  <si>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</si>
  <si>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</si>
  <si>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</si>
  <si>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</si>
  <si>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</si>
  <si>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</si>
  <si>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</si>
  <si>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</si>
  <si>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</si>
  <si>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</si>
  <si>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</si>
  <si>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</si>
  <si>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</si>
  <si>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</si>
  <si>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</si>
  <si>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</si>
  <si>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</si>
  <si>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</si>
  <si>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</si>
  <si>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</si>
  <si>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</si>
  <si>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</si>
  <si>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</si>
  <si>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</si>
  <si>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</si>
  <si>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</si>
  <si>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</si>
  <si>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</si>
  <si>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</si>
  <si>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</si>
  <si>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</si>
  <si>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</si>
  <si>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</si>
  <si>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</si>
  <si>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</si>
  <si>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</si>
  <si>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</si>
  <si>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</si>
  <si>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Бюджет на 2012 год,тыс.руб.</t>
  </si>
  <si>
    <t>Исполнение на 01.11. 2012 года,тыс.руб.</t>
  </si>
  <si>
    <t>Е.Н.Щербакова</t>
  </si>
  <si>
    <t>Н.Д.Бузань</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</si>
  <si>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</si>
  <si>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</si>
  <si>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</si>
  <si>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</si>
  <si>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</si>
  <si>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051</t>
  </si>
  <si>
    <t>025</t>
  </si>
  <si>
    <t>Субсидии бюджетам городских округов на реализацию федеральных целевых программ</t>
  </si>
  <si>
    <t>Субсидии бюджетам городских округов на бюджетные инвестиции в объекты капитального строительства собственности муниципальных образований</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</si>
  <si>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</si>
  <si>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</si>
  <si>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</si>
  <si>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</si>
  <si>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</si>
  <si>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</si>
  <si>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проведение мероприятий по информатизации муниципальных образований</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</si>
  <si>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</si>
  <si>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</si>
  <si>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</si>
  <si>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</si>
  <si>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</si>
  <si>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</si>
  <si>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</si>
  <si>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</si>
  <si>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</si>
  <si>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</si>
  <si>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</si>
  <si>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</si>
  <si>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</si>
  <si>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</si>
  <si>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</si>
  <si>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</si>
  <si>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</si>
  <si>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</si>
  <si>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Бюджет на 2013 год.,тыс.руб.</t>
  </si>
  <si>
    <t>% выполнения к году</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</si>
  <si>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</si>
  <si>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</si>
  <si>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ИНФОРМАЦИЯ О ПОСТУПЛЕНИИ ДОХОДОВ БЮДЖЕТА МАХНЁВСКОГО МУНИЦИПАЛЬНОГО ОБРАЗОВАНИЯ НА 01.01.2014 ГОДА</t>
  </si>
  <si>
    <t>Утверждено Решением Думы от 26.12.2013 № 416</t>
  </si>
  <si>
    <t>Исполнение на 01.01. 2014 года,тыс.руб.</t>
  </si>
  <si>
    <t>Номер строки</t>
  </si>
  <si>
    <t>Наименование раздела, подраздела,</t>
  </si>
  <si>
    <t>Код раздела, подраз-дела</t>
  </si>
  <si>
    <t>Сумма средств, предусмотренная на 2013 год в Решении о местном бюджете, в тыс.рублях</t>
  </si>
  <si>
    <t>Утвержденные бюджетные назначения с учетом уточнения на год, тыс. руб.</t>
  </si>
  <si>
    <t>Исполненено</t>
  </si>
  <si>
    <t>в тыс.рублях</t>
  </si>
  <si>
    <t>в процентах к сумме средств, отраженных в графе5</t>
  </si>
  <si>
    <t>3</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</si>
  <si>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</si>
  <si>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</si>
  <si>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</si>
  <si>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</si>
  <si>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</si>
  <si>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</si>
  <si>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</si>
  <si>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</si>
  <si>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</si>
  <si>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</si>
  <si>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Обеспечение проведения выборов и референдумов</t>
  </si>
  <si>
    <t>0107</t>
  </si>
  <si>
    <t xml:space="preserve">      Резервные фонды</t>
  </si>
  <si>
    <t>0111</t>
  </si>
  <si>
    <t xml:space="preserve">      Другие общегосударственные вопросы</t>
  </si>
  <si>
    <t>0113</t>
  </si>
  <si>
    <t xml:space="preserve">    НАЦИОНАЛЬНАЯ ОБОРОНА</t>
  </si>
  <si>
    <t>0203</t>
  </si>
  <si>
    <t>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</si>
  <si>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</si>
  <si>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0300</t>
  </si>
  <si>
    <t xml:space="preserve">      Защита населения и территории от последствий чрезвычайных ситуаций природного и техногенного характера, гражданская оборона</t>
  </si>
  <si>
    <t>0309</t>
  </si>
  <si>
    <t xml:space="preserve">    Обеспечение пожарной безопасности</t>
  </si>
  <si>
    <t>0310</t>
  </si>
  <si>
    <t xml:space="preserve">      Другие вопросы в области национальной безопасности и правоохранительной деятельности</t>
  </si>
  <si>
    <t>0314</t>
  </si>
  <si>
    <t xml:space="preserve">    НАЦИОНАЛЬНАЯ ЭКОНОМИКА</t>
  </si>
  <si>
    <t>0400</t>
  </si>
  <si>
    <t xml:space="preserve">      Сельское хозяйство и рыболовство</t>
  </si>
  <si>
    <t>0405</t>
  </si>
  <si>
    <t xml:space="preserve">      Водные ресурсы</t>
  </si>
  <si>
    <t>0406</t>
  </si>
  <si>
    <t xml:space="preserve">      Транспорт</t>
  </si>
  <si>
    <t>0408</t>
  </si>
  <si>
    <t xml:space="preserve">      Дорожное хозяйство, дорожные фонды</t>
  </si>
  <si>
    <t>0409</t>
  </si>
  <si>
    <t xml:space="preserve">      Связь и информатика</t>
  </si>
  <si>
    <t>0410</t>
  </si>
  <si>
    <t xml:space="preserve">      Другие вопросы в области национальной экономики</t>
  </si>
  <si>
    <t>0412</t>
  </si>
  <si>
    <t xml:space="preserve">    ЖИЛИЩНО-КОММУНАЛЬНОЕ ХОЗЯЙСТВО</t>
  </si>
  <si>
    <t>0500</t>
  </si>
  <si>
    <t xml:space="preserve">      Жилищное хозяйство</t>
  </si>
  <si>
    <t>0501</t>
  </si>
  <si>
    <t xml:space="preserve">      Коммунальное хозяйство</t>
  </si>
  <si>
    <t>0502</t>
  </si>
  <si>
    <t xml:space="preserve">    Благоустройство</t>
  </si>
  <si>
    <t>0503</t>
  </si>
  <si>
    <t xml:space="preserve">      Другие вопросы в области жилищно-коммунального хозяйства</t>
  </si>
  <si>
    <t>0505</t>
  </si>
  <si>
    <t xml:space="preserve">    ОХРАНА ОКРУЖАЮЩЕЙ СРЕДЫ</t>
  </si>
  <si>
    <t>0600</t>
  </si>
  <si>
    <t xml:space="preserve">    Охрана объектов растительного и животного мира и среды их обитания</t>
  </si>
  <si>
    <t>0603</t>
  </si>
  <si>
    <t xml:space="preserve">    ОБРАЗОВАНИЕ</t>
  </si>
  <si>
    <t>0700</t>
  </si>
  <si>
    <t xml:space="preserve">      Дошкольное образование</t>
  </si>
  <si>
    <t>0701</t>
  </si>
  <si>
    <t xml:space="preserve">      Общее образование</t>
  </si>
  <si>
    <t>0702</t>
  </si>
  <si>
    <t xml:space="preserve">      Молодежная политика и оздоровление детей</t>
  </si>
  <si>
    <t>0707</t>
  </si>
  <si>
    <t xml:space="preserve">      Другие вопросы в области образования</t>
  </si>
  <si>
    <t>0709</t>
  </si>
  <si>
    <t xml:space="preserve">    КУЛЬТУРА, КИНЕМАТОГРАФИЯ</t>
  </si>
  <si>
    <t>0800</t>
  </si>
  <si>
    <t xml:space="preserve">      Культура</t>
  </si>
  <si>
    <t>0801</t>
  </si>
  <si>
    <t xml:space="preserve">    СОЦИАЛЬНАЯ ПОЛИТИКА</t>
  </si>
  <si>
    <t>1000</t>
  </si>
  <si>
    <t xml:space="preserve">      Пенсионное обеспечение</t>
  </si>
  <si>
    <t>1001</t>
  </si>
  <si>
    <t xml:space="preserve">      Социальное обеспечение населения</t>
  </si>
  <si>
    <t>1003</t>
  </si>
  <si>
    <t xml:space="preserve">      Другие вопросы в области социальной политики</t>
  </si>
  <si>
    <t>1006</t>
  </si>
  <si>
    <t xml:space="preserve">    ФИЗИЧЕСКАЯ КУЛЬТУРА И СПОРТ</t>
  </si>
  <si>
    <t>1100</t>
  </si>
  <si>
    <t xml:space="preserve">      Массовый спорт</t>
  </si>
  <si>
    <t>1102</t>
  </si>
  <si>
    <t>СРЕДСТВА МАССОВОЙ ИНФОРМАЦИИ</t>
  </si>
  <si>
    <t>1200</t>
  </si>
  <si>
    <t xml:space="preserve">    периодическая печать и издательства</t>
  </si>
  <si>
    <t>1202</t>
  </si>
  <si>
    <t xml:space="preserve">ОСЛУЖИВАНИЕ ГОСУДАРСТВЕННОГО И МУНИЦИПАЛЬНОГО ДОЛГА </t>
  </si>
  <si>
    <t>1300</t>
  </si>
  <si>
    <t>Процентные платежи по муниципальному долгу</t>
  </si>
  <si>
    <t>1301</t>
  </si>
  <si>
    <t>Всего расходов:</t>
  </si>
  <si>
    <t>Информация об исполнении расходов бюджета Махнёвского муниципального образования  на 01.01.2014 года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</si>
</sst>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4">
    <font>
      <sz val="10"/>
      <name val="Arial Cyr"/>
      <family val="0"/>
    </font>
    <font>
      <sz val="8"/>
      <name val="Times New Roman CYR"/>
      <family val="1"/>
    </font>
    <font>
      <u val="single"/>
      <sz val="10"/>
      <color indexed="12"/>
      <name val="Arial Cyr"/>
      <family val="0"/>
    </font>
    <font>
      <u val="single"/>
      <sz val="10"/>
      <color indexed="36"/>
      <name val="Arial Cyr"/>
      <family val="0"/>
    </font>
    <font>
      <b/>
      <sz val="14"/>
      <name val="Times New Roman CYR"/>
      <family val="1"/>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0"/>
    </font>
    <font>
      <b/>
      <i/>
      <u val="single"/>
      <sz val="10"/>
      <name val="Times New Roman CYR"/>
      <family val="1"/>
    </font>
    <font>
      <u val="single"/>
      <sz val="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imes New Roman"/>
      <family val="1"/>
    </font>
    <font>
      <b/>
      <sz val="8"/>
      <name val="Times New Roman"/>
      <family val="1"/>
    </font>
    <font>
      <b/>
      <sz val="10"/>
      <color indexed="8"/>
      <name val="Times New Roman"/>
      <family val="1"/>
    </font>
    <font>
      <sz val="10"/>
      <color indexed="8"/>
      <name val="Times New Roman"/>
      <family val="1"/>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color indexed="63"/>
      </left>
      <right style="medium"/>
      <top style="thin"/>
      <bottom style="thin"/>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medium"/>
      <right style="medium"/>
      <top style="thin"/>
      <bottom style="thin"/>
    </border>
    <border>
      <left style="thin"/>
      <right style="medium"/>
      <top style="thin"/>
      <bottom style="thin"/>
    </border>
    <border>
      <left>
        <color indexed="63"/>
      </left>
      <right>
        <color indexed="63"/>
      </right>
      <top style="thin"/>
      <bottom style="thin"/>
    </border>
    <border>
      <left style="thin"/>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style="thin"/>
      <top style="thin"/>
      <bottom style="thin"/>
    </border>
    <border>
      <left style="medium"/>
      <right>
        <color indexed="63"/>
      </right>
      <top style="thin"/>
      <bottom style="thin"/>
    </border>
    <border>
      <left style="medium"/>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style="medium"/>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thin"/>
      <top style="thin"/>
      <bottom/>
    </border>
    <border>
      <left/>
      <right/>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37" fillId="0" borderId="0">
      <alignment/>
      <protection/>
    </xf>
    <xf numFmtId="0" fontId="0" fillId="0" borderId="0">
      <alignment/>
      <protection/>
    </xf>
    <xf numFmtId="0" fontId="3"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03">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NumberFormat="1" applyFont="1" applyAlignment="1">
      <alignment wrapText="1"/>
    </xf>
    <xf numFmtId="0" fontId="5"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4" fillId="0" borderId="0" xfId="0" applyFont="1" applyAlignment="1">
      <alignment wrapText="1"/>
    </xf>
    <xf numFmtId="49" fontId="7" fillId="33" borderId="11" xfId="0" applyNumberFormat="1" applyFont="1" applyFill="1" applyBorder="1" applyAlignment="1">
      <alignment horizontal="center"/>
    </xf>
    <xf numFmtId="49" fontId="7" fillId="33" borderId="12" xfId="0" applyNumberFormat="1" applyFont="1" applyFill="1" applyBorder="1" applyAlignment="1">
      <alignment wrapText="1"/>
    </xf>
    <xf numFmtId="49" fontId="5" fillId="33" borderId="11" xfId="0" applyNumberFormat="1" applyFont="1" applyFill="1" applyBorder="1" applyAlignment="1">
      <alignment horizontal="center"/>
    </xf>
    <xf numFmtId="49" fontId="5" fillId="33" borderId="12" xfId="0" applyNumberFormat="1" applyFont="1" applyFill="1" applyBorder="1" applyAlignment="1">
      <alignment horizontal="center"/>
    </xf>
    <xf numFmtId="49" fontId="5" fillId="33" borderId="12" xfId="0" applyNumberFormat="1" applyFont="1" applyFill="1" applyBorder="1" applyAlignment="1">
      <alignment wrapText="1"/>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9" fontId="7" fillId="0" borderId="10" xfId="0" applyNumberFormat="1" applyFont="1" applyBorder="1" applyAlignment="1">
      <alignment wrapText="1"/>
    </xf>
    <xf numFmtId="0" fontId="7" fillId="33" borderId="16" xfId="0" applyFont="1" applyFill="1" applyBorder="1" applyAlignment="1">
      <alignment horizontal="center"/>
    </xf>
    <xf numFmtId="49" fontId="7" fillId="33" borderId="17" xfId="0" applyNumberFormat="1" applyFont="1" applyFill="1" applyBorder="1" applyAlignment="1">
      <alignment horizontal="center"/>
    </xf>
    <xf numFmtId="0" fontId="7" fillId="33" borderId="12" xfId="0" applyNumberFormat="1" applyFont="1" applyFill="1" applyBorder="1" applyAlignment="1">
      <alignment wrapText="1"/>
    </xf>
    <xf numFmtId="0" fontId="8" fillId="33" borderId="18" xfId="0" applyFont="1" applyFill="1" applyBorder="1" applyAlignment="1">
      <alignment horizontal="justify" vertical="top" wrapText="1"/>
    </xf>
    <xf numFmtId="0" fontId="8" fillId="33" borderId="0" xfId="0" applyFont="1" applyFill="1" applyAlignment="1">
      <alignment wrapText="1"/>
    </xf>
    <xf numFmtId="0" fontId="7" fillId="33" borderId="10" xfId="0" applyFont="1" applyFill="1" applyBorder="1" applyAlignment="1">
      <alignment horizontal="center"/>
    </xf>
    <xf numFmtId="49" fontId="7" fillId="33" borderId="19" xfId="0" applyNumberFormat="1" applyFont="1" applyFill="1" applyBorder="1" applyAlignment="1">
      <alignment horizontal="center"/>
    </xf>
    <xf numFmtId="49" fontId="7" fillId="33" borderId="20" xfId="0" applyNumberFormat="1" applyFont="1" applyFill="1" applyBorder="1" applyAlignment="1">
      <alignment horizontal="center"/>
    </xf>
    <xf numFmtId="49" fontId="7" fillId="33" borderId="20" xfId="0" applyNumberFormat="1" applyFont="1" applyFill="1" applyBorder="1" applyAlignment="1">
      <alignment wrapText="1"/>
    </xf>
    <xf numFmtId="49" fontId="7" fillId="33" borderId="21" xfId="0" applyNumberFormat="1" applyFont="1" applyFill="1" applyBorder="1" applyAlignment="1">
      <alignment horizontal="center"/>
    </xf>
    <xf numFmtId="0" fontId="7" fillId="0" borderId="22" xfId="0" applyFont="1" applyBorder="1" applyAlignment="1">
      <alignment horizontal="center"/>
    </xf>
    <xf numFmtId="0" fontId="5" fillId="33" borderId="16" xfId="0" applyFont="1" applyFill="1" applyBorder="1" applyAlignment="1">
      <alignment horizontal="center"/>
    </xf>
    <xf numFmtId="49" fontId="7" fillId="33" borderId="11"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2" xfId="0" applyNumberFormat="1" applyFont="1" applyFill="1" applyBorder="1" applyAlignment="1">
      <alignment wrapText="1"/>
    </xf>
    <xf numFmtId="0" fontId="4" fillId="33" borderId="0" xfId="0" applyFont="1" applyFill="1" applyAlignment="1">
      <alignment wrapText="1"/>
    </xf>
    <xf numFmtId="0" fontId="1" fillId="33" borderId="0" xfId="0" applyFont="1" applyFill="1" applyAlignment="1">
      <alignment/>
    </xf>
    <xf numFmtId="0" fontId="5" fillId="33" borderId="10" xfId="0" applyFont="1" applyFill="1" applyBorder="1" applyAlignment="1">
      <alignment horizontal="center" wrapText="1"/>
    </xf>
    <xf numFmtId="164" fontId="7" fillId="33" borderId="23" xfId="0" applyNumberFormat="1" applyFont="1" applyFill="1" applyBorder="1" applyAlignment="1">
      <alignment/>
    </xf>
    <xf numFmtId="164" fontId="7" fillId="33" borderId="16" xfId="0" applyNumberFormat="1" applyFont="1" applyFill="1" applyBorder="1" applyAlignment="1">
      <alignment/>
    </xf>
    <xf numFmtId="164" fontId="7" fillId="33" borderId="16" xfId="0" applyNumberFormat="1" applyFont="1" applyFill="1" applyBorder="1" applyAlignment="1">
      <alignment horizontal="right"/>
    </xf>
    <xf numFmtId="164" fontId="7" fillId="33" borderId="23" xfId="0" applyNumberFormat="1" applyFont="1" applyFill="1" applyBorder="1" applyAlignment="1">
      <alignment horizontal="right"/>
    </xf>
    <xf numFmtId="164" fontId="7" fillId="33" borderId="24" xfId="0" applyNumberFormat="1" applyFont="1" applyFill="1" applyBorder="1" applyAlignment="1">
      <alignment horizontal="right"/>
    </xf>
    <xf numFmtId="164" fontId="5" fillId="33" borderId="23" xfId="0" applyNumberFormat="1" applyFont="1" applyFill="1" applyBorder="1" applyAlignment="1">
      <alignment/>
    </xf>
    <xf numFmtId="164" fontId="5" fillId="33" borderId="16" xfId="0" applyNumberFormat="1" applyFont="1" applyFill="1" applyBorder="1" applyAlignment="1">
      <alignment/>
    </xf>
    <xf numFmtId="164" fontId="5" fillId="33" borderId="16" xfId="0" applyNumberFormat="1" applyFont="1" applyFill="1" applyBorder="1" applyAlignment="1">
      <alignment horizontal="right"/>
    </xf>
    <xf numFmtId="164" fontId="5" fillId="33" borderId="10" xfId="0" applyNumberFormat="1" applyFont="1" applyFill="1" applyBorder="1" applyAlignment="1">
      <alignment horizontal="right"/>
    </xf>
    <xf numFmtId="164" fontId="5" fillId="33" borderId="24" xfId="0" applyNumberFormat="1" applyFont="1" applyFill="1" applyBorder="1" applyAlignment="1">
      <alignment horizontal="right"/>
    </xf>
    <xf numFmtId="164" fontId="9" fillId="33" borderId="16" xfId="0" applyNumberFormat="1" applyFont="1" applyFill="1" applyBorder="1" applyAlignment="1">
      <alignment/>
    </xf>
    <xf numFmtId="164" fontId="9" fillId="33" borderId="23" xfId="0" applyNumberFormat="1" applyFont="1" applyFill="1" applyBorder="1" applyAlignment="1">
      <alignment/>
    </xf>
    <xf numFmtId="0" fontId="10"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0" fillId="33" borderId="10" xfId="0" applyFont="1" applyFill="1" applyBorder="1" applyAlignment="1">
      <alignment horizontal="center" vertical="center" wrapText="1"/>
    </xf>
    <xf numFmtId="0" fontId="7" fillId="33" borderId="22" xfId="0" applyFont="1" applyFill="1" applyBorder="1" applyAlignment="1">
      <alignment horizontal="center"/>
    </xf>
    <xf numFmtId="49" fontId="7" fillId="33" borderId="25" xfId="0" applyNumberFormat="1" applyFont="1" applyFill="1" applyBorder="1" applyAlignment="1">
      <alignment horizontal="center"/>
    </xf>
    <xf numFmtId="0" fontId="12" fillId="0" borderId="10" xfId="0" applyFont="1" applyBorder="1" applyAlignment="1">
      <alignment horizontal="center" wrapText="1"/>
    </xf>
    <xf numFmtId="165" fontId="11" fillId="33" borderId="16" xfId="0" applyNumberFormat="1" applyFont="1" applyFill="1" applyBorder="1" applyAlignment="1">
      <alignment/>
    </xf>
    <xf numFmtId="165" fontId="7" fillId="33" borderId="16" xfId="0" applyNumberFormat="1" applyFont="1" applyFill="1" applyBorder="1" applyAlignment="1">
      <alignment/>
    </xf>
    <xf numFmtId="49" fontId="7" fillId="33" borderId="25" xfId="0" applyNumberFormat="1" applyFont="1" applyFill="1" applyBorder="1" applyAlignment="1">
      <alignment horizontal="center"/>
    </xf>
    <xf numFmtId="49" fontId="1" fillId="33" borderId="0" xfId="0" applyNumberFormat="1" applyFont="1" applyFill="1" applyAlignment="1">
      <alignment/>
    </xf>
    <xf numFmtId="49" fontId="7" fillId="33" borderId="12" xfId="0" applyNumberFormat="1" applyFont="1" applyFill="1" applyBorder="1" applyAlignment="1">
      <alignment horizontal="center"/>
    </xf>
    <xf numFmtId="0" fontId="8" fillId="33" borderId="18" xfId="0" applyFont="1" applyFill="1" applyBorder="1" applyAlignment="1">
      <alignment wrapText="1"/>
    </xf>
    <xf numFmtId="49" fontId="5" fillId="33" borderId="11" xfId="0" applyNumberFormat="1" applyFont="1" applyFill="1" applyBorder="1" applyAlignment="1">
      <alignment horizontal="center"/>
    </xf>
    <xf numFmtId="49" fontId="5" fillId="33" borderId="12" xfId="0" applyNumberFormat="1" applyFont="1" applyFill="1" applyBorder="1" applyAlignment="1">
      <alignment horizontal="center"/>
    </xf>
    <xf numFmtId="0" fontId="6" fillId="33" borderId="0" xfId="0" applyFont="1" applyFill="1" applyBorder="1" applyAlignment="1">
      <alignment/>
    </xf>
    <xf numFmtId="0" fontId="8" fillId="33" borderId="26" xfId="0" applyFont="1" applyFill="1" applyBorder="1" applyAlignment="1">
      <alignment wrapText="1"/>
    </xf>
    <xf numFmtId="0" fontId="8" fillId="33" borderId="0" xfId="0" applyFont="1" applyFill="1" applyBorder="1" applyAlignment="1">
      <alignment wrapText="1"/>
    </xf>
    <xf numFmtId="0" fontId="8" fillId="33" borderId="27" xfId="0" applyNumberFormat="1" applyFont="1" applyFill="1" applyBorder="1" applyAlignment="1">
      <alignment horizontal="left" vertical="top" wrapText="1"/>
    </xf>
    <xf numFmtId="0" fontId="8" fillId="33" borderId="26" xfId="0" applyNumberFormat="1" applyFont="1" applyFill="1" applyBorder="1" applyAlignment="1">
      <alignment horizontal="left" vertical="top" wrapText="1"/>
    </xf>
    <xf numFmtId="0" fontId="7" fillId="33" borderId="24" xfId="0" applyFont="1" applyFill="1" applyBorder="1" applyAlignment="1">
      <alignment horizontal="center"/>
    </xf>
    <xf numFmtId="49" fontId="5" fillId="33" borderId="28" xfId="0" applyNumberFormat="1" applyFont="1" applyFill="1" applyBorder="1" applyAlignment="1">
      <alignment horizontal="center"/>
    </xf>
    <xf numFmtId="49" fontId="5" fillId="33" borderId="19" xfId="0" applyNumberFormat="1" applyFont="1" applyFill="1" applyBorder="1" applyAlignment="1">
      <alignment horizontal="center"/>
    </xf>
    <xf numFmtId="49" fontId="5" fillId="33" borderId="29" xfId="0" applyNumberFormat="1" applyFont="1" applyFill="1" applyBorder="1" applyAlignment="1">
      <alignment horizontal="center"/>
    </xf>
    <xf numFmtId="49" fontId="5" fillId="33" borderId="30" xfId="0" applyNumberFormat="1" applyFont="1" applyFill="1" applyBorder="1" applyAlignment="1">
      <alignment horizontal="center"/>
    </xf>
    <xf numFmtId="0" fontId="7" fillId="33" borderId="16" xfId="0" applyNumberFormat="1" applyFont="1" applyFill="1" applyBorder="1" applyAlignment="1">
      <alignment wrapText="1"/>
    </xf>
    <xf numFmtId="164" fontId="9" fillId="33" borderId="24" xfId="0" applyNumberFormat="1" applyFont="1" applyFill="1" applyBorder="1" applyAlignment="1">
      <alignment/>
    </xf>
    <xf numFmtId="0" fontId="1" fillId="33" borderId="30" xfId="0" applyFont="1" applyFill="1" applyBorder="1" applyAlignment="1">
      <alignment/>
    </xf>
    <xf numFmtId="164" fontId="7" fillId="33" borderId="24" xfId="0" applyNumberFormat="1" applyFont="1" applyFill="1" applyBorder="1" applyAlignment="1">
      <alignment/>
    </xf>
    <xf numFmtId="0" fontId="7" fillId="33" borderId="24" xfId="0" applyNumberFormat="1" applyFont="1" applyFill="1" applyBorder="1" applyAlignment="1">
      <alignment wrapText="1"/>
    </xf>
    <xf numFmtId="164" fontId="13" fillId="33" borderId="16" xfId="0" applyNumberFormat="1" applyFont="1" applyFill="1" applyBorder="1" applyAlignment="1">
      <alignment/>
    </xf>
    <xf numFmtId="0" fontId="14" fillId="33" borderId="18" xfId="0" applyFont="1" applyFill="1" applyBorder="1" applyAlignment="1">
      <alignment/>
    </xf>
    <xf numFmtId="49" fontId="5" fillId="33" borderId="18" xfId="0" applyNumberFormat="1" applyFont="1" applyFill="1" applyBorder="1" applyAlignment="1">
      <alignment horizontal="center"/>
    </xf>
    <xf numFmtId="0" fontId="5" fillId="33" borderId="16" xfId="0" applyNumberFormat="1" applyFont="1" applyFill="1" applyBorder="1" applyAlignment="1">
      <alignment wrapText="1"/>
    </xf>
    <xf numFmtId="49" fontId="7" fillId="33" borderId="31" xfId="0" applyNumberFormat="1" applyFont="1" applyFill="1" applyBorder="1" applyAlignment="1">
      <alignment horizontal="center"/>
    </xf>
    <xf numFmtId="49" fontId="7" fillId="33" borderId="25" xfId="0" applyNumberFormat="1" applyFont="1" applyFill="1" applyBorder="1" applyAlignment="1">
      <alignment horizontal="center"/>
    </xf>
    <xf numFmtId="49" fontId="5" fillId="33" borderId="31" xfId="0" applyNumberFormat="1" applyFont="1" applyFill="1" applyBorder="1" applyAlignment="1">
      <alignment horizontal="center"/>
    </xf>
    <xf numFmtId="49" fontId="5" fillId="33" borderId="25" xfId="0" applyNumberFormat="1" applyFont="1" applyFill="1" applyBorder="1" applyAlignment="1">
      <alignment horizontal="center"/>
    </xf>
    <xf numFmtId="49" fontId="7" fillId="33" borderId="29" xfId="0" applyNumberFormat="1" applyFont="1" applyFill="1" applyBorder="1" applyAlignment="1">
      <alignment horizontal="center"/>
    </xf>
    <xf numFmtId="49" fontId="7" fillId="33" borderId="28" xfId="0" applyNumberFormat="1" applyFont="1" applyFill="1" applyBorder="1" applyAlignment="1">
      <alignment horizontal="center"/>
    </xf>
    <xf numFmtId="49" fontId="7" fillId="33" borderId="25" xfId="0" applyNumberFormat="1" applyFont="1" applyFill="1" applyBorder="1" applyAlignment="1">
      <alignment horizontal="center"/>
    </xf>
    <xf numFmtId="49" fontId="5" fillId="33" borderId="31" xfId="0" applyNumberFormat="1" applyFont="1" applyFill="1" applyBorder="1" applyAlignment="1">
      <alignment horizontal="center"/>
    </xf>
    <xf numFmtId="49" fontId="5" fillId="33" borderId="25" xfId="0" applyNumberFormat="1" applyFont="1" applyFill="1" applyBorder="1" applyAlignment="1">
      <alignment horizontal="center"/>
    </xf>
    <xf numFmtId="0" fontId="8" fillId="33" borderId="16" xfId="0" applyFont="1" applyFill="1" applyBorder="1" applyAlignment="1">
      <alignment wrapText="1"/>
    </xf>
    <xf numFmtId="49" fontId="7" fillId="33" borderId="18" xfId="0" applyNumberFormat="1" applyFont="1" applyFill="1" applyBorder="1" applyAlignment="1">
      <alignment wrapText="1"/>
    </xf>
    <xf numFmtId="165" fontId="11" fillId="33" borderId="24" xfId="0" applyNumberFormat="1" applyFont="1" applyFill="1" applyBorder="1" applyAlignment="1">
      <alignment/>
    </xf>
    <xf numFmtId="0" fontId="6" fillId="33" borderId="16" xfId="0" applyFont="1" applyFill="1" applyBorder="1" applyAlignment="1">
      <alignment wrapText="1"/>
    </xf>
    <xf numFmtId="0" fontId="7" fillId="33" borderId="16" xfId="0" applyNumberFormat="1" applyFont="1" applyFill="1" applyBorder="1" applyAlignment="1">
      <alignment wrapText="1"/>
    </xf>
    <xf numFmtId="0" fontId="6" fillId="33" borderId="16" xfId="0" applyFont="1" applyFill="1" applyBorder="1" applyAlignment="1">
      <alignment/>
    </xf>
    <xf numFmtId="0" fontId="7" fillId="33" borderId="32" xfId="0" applyNumberFormat="1" applyFont="1" applyFill="1" applyBorder="1" applyAlignment="1">
      <alignment wrapText="1"/>
    </xf>
    <xf numFmtId="0" fontId="7" fillId="33" borderId="23" xfId="0" applyFont="1" applyFill="1" applyBorder="1" applyAlignment="1">
      <alignment horizontal="center"/>
    </xf>
    <xf numFmtId="49" fontId="5" fillId="33" borderId="21" xfId="0" applyNumberFormat="1" applyFont="1" applyFill="1" applyBorder="1" applyAlignment="1">
      <alignment horizontal="center"/>
    </xf>
    <xf numFmtId="49" fontId="5" fillId="33" borderId="33" xfId="0" applyNumberFormat="1" applyFont="1" applyFill="1" applyBorder="1" applyAlignment="1">
      <alignment horizontal="center"/>
    </xf>
    <xf numFmtId="49" fontId="5" fillId="33" borderId="34" xfId="0" applyNumberFormat="1" applyFont="1" applyFill="1" applyBorder="1" applyAlignment="1">
      <alignment horizontal="center"/>
    </xf>
    <xf numFmtId="49" fontId="5" fillId="33" borderId="0" xfId="0" applyNumberFormat="1" applyFont="1" applyFill="1" applyBorder="1" applyAlignment="1">
      <alignment horizontal="center"/>
    </xf>
    <xf numFmtId="0" fontId="7" fillId="33" borderId="35" xfId="0" applyNumberFormat="1" applyFont="1" applyFill="1" applyBorder="1" applyAlignment="1">
      <alignment wrapText="1"/>
    </xf>
    <xf numFmtId="164" fontId="9" fillId="33" borderId="23" xfId="0" applyNumberFormat="1" applyFont="1" applyFill="1" applyBorder="1" applyAlignment="1">
      <alignment/>
    </xf>
    <xf numFmtId="0" fontId="10" fillId="0" borderId="36" xfId="0" applyFont="1" applyBorder="1" applyAlignment="1">
      <alignment horizontal="center" vertical="center" wrapText="1"/>
    </xf>
    <xf numFmtId="0" fontId="7" fillId="0" borderId="10" xfId="0" applyFont="1" applyBorder="1" applyAlignment="1">
      <alignment horizontal="center"/>
    </xf>
    <xf numFmtId="164" fontId="5" fillId="33" borderId="37" xfId="0" applyNumberFormat="1" applyFont="1" applyFill="1" applyBorder="1" applyAlignment="1">
      <alignment horizontal="right"/>
    </xf>
    <xf numFmtId="164" fontId="5" fillId="33" borderId="26" xfId="0" applyNumberFormat="1" applyFont="1" applyFill="1" applyBorder="1" applyAlignment="1">
      <alignment horizontal="right"/>
    </xf>
    <xf numFmtId="164" fontId="5" fillId="33" borderId="26" xfId="0" applyNumberFormat="1" applyFont="1" applyFill="1" applyBorder="1" applyAlignment="1">
      <alignment/>
    </xf>
    <xf numFmtId="164" fontId="5" fillId="33" borderId="36" xfId="0" applyNumberFormat="1" applyFont="1" applyFill="1" applyBorder="1" applyAlignment="1">
      <alignment horizontal="right"/>
    </xf>
    <xf numFmtId="164" fontId="7" fillId="33" borderId="38" xfId="0" applyNumberFormat="1" applyFont="1" applyFill="1" applyBorder="1" applyAlignment="1">
      <alignment horizontal="right"/>
    </xf>
    <xf numFmtId="164" fontId="7" fillId="33" borderId="39" xfId="0" applyNumberFormat="1" applyFont="1" applyFill="1" applyBorder="1" applyAlignment="1">
      <alignment horizontal="right"/>
    </xf>
    <xf numFmtId="164" fontId="7" fillId="33" borderId="37" xfId="0" applyNumberFormat="1" applyFont="1" applyFill="1" applyBorder="1" applyAlignment="1">
      <alignment/>
    </xf>
    <xf numFmtId="165" fontId="7" fillId="0" borderId="26" xfId="0" applyNumberFormat="1" applyFont="1" applyBorder="1" applyAlignment="1">
      <alignment/>
    </xf>
    <xf numFmtId="165" fontId="7" fillId="0" borderId="16" xfId="0" applyNumberFormat="1" applyFont="1" applyBorder="1" applyAlignment="1">
      <alignment/>
    </xf>
    <xf numFmtId="165" fontId="7" fillId="0" borderId="23" xfId="0" applyNumberFormat="1" applyFont="1" applyBorder="1" applyAlignment="1">
      <alignment/>
    </xf>
    <xf numFmtId="165" fontId="7" fillId="0" borderId="0" xfId="0" applyNumberFormat="1" applyFont="1" applyAlignment="1">
      <alignment/>
    </xf>
    <xf numFmtId="165" fontId="5" fillId="0" borderId="10" xfId="0" applyNumberFormat="1" applyFont="1" applyBorder="1" applyAlignment="1">
      <alignment/>
    </xf>
    <xf numFmtId="49" fontId="5" fillId="33" borderId="31" xfId="0" applyNumberFormat="1" applyFont="1" applyFill="1" applyBorder="1" applyAlignment="1">
      <alignment horizontal="center"/>
    </xf>
    <xf numFmtId="49" fontId="5" fillId="33" borderId="25" xfId="0" applyNumberFormat="1" applyFont="1" applyFill="1" applyBorder="1" applyAlignment="1">
      <alignment horizontal="center"/>
    </xf>
    <xf numFmtId="165" fontId="5" fillId="0" borderId="16" xfId="0" applyNumberFormat="1" applyFont="1" applyBorder="1" applyAlignment="1">
      <alignment/>
    </xf>
    <xf numFmtId="0" fontId="1" fillId="33" borderId="18" xfId="0" applyFont="1" applyFill="1" applyBorder="1" applyAlignment="1">
      <alignment/>
    </xf>
    <xf numFmtId="165" fontId="7" fillId="33" borderId="26" xfId="0" applyNumberFormat="1" applyFont="1" applyFill="1" applyBorder="1" applyAlignment="1">
      <alignment/>
    </xf>
    <xf numFmtId="0" fontId="7" fillId="33" borderId="26" xfId="0" applyFont="1" applyFill="1" applyBorder="1" applyAlignment="1">
      <alignment/>
    </xf>
    <xf numFmtId="0" fontId="7" fillId="33" borderId="0" xfId="0" applyFont="1" applyFill="1" applyAlignment="1">
      <alignment/>
    </xf>
    <xf numFmtId="49" fontId="5" fillId="33" borderId="25" xfId="0" applyNumberFormat="1" applyFont="1" applyFill="1" applyBorder="1" applyAlignment="1">
      <alignment horizontal="center"/>
    </xf>
    <xf numFmtId="0" fontId="5" fillId="33" borderId="40" xfId="0" applyFont="1" applyFill="1" applyBorder="1" applyAlignment="1">
      <alignment horizontal="center"/>
    </xf>
    <xf numFmtId="49" fontId="5" fillId="33" borderId="41" xfId="0" applyNumberFormat="1" applyFont="1" applyFill="1" applyBorder="1" applyAlignment="1">
      <alignment horizontal="center"/>
    </xf>
    <xf numFmtId="49" fontId="5" fillId="33" borderId="42" xfId="0" applyNumberFormat="1" applyFont="1" applyFill="1" applyBorder="1" applyAlignment="1">
      <alignment horizontal="center"/>
    </xf>
    <xf numFmtId="49" fontId="5" fillId="33" borderId="43" xfId="0" applyNumberFormat="1" applyFont="1" applyFill="1" applyBorder="1" applyAlignment="1">
      <alignment horizontal="center"/>
    </xf>
    <xf numFmtId="49" fontId="5" fillId="33" borderId="44" xfId="0" applyNumberFormat="1" applyFont="1" applyFill="1" applyBorder="1" applyAlignment="1">
      <alignment horizontal="center"/>
    </xf>
    <xf numFmtId="0" fontId="5" fillId="33" borderId="20" xfId="0" applyNumberFormat="1" applyFont="1" applyFill="1" applyBorder="1" applyAlignment="1">
      <alignment horizontal="left" wrapText="1"/>
    </xf>
    <xf numFmtId="164" fontId="5" fillId="33" borderId="40" xfId="0" applyNumberFormat="1" applyFont="1" applyFill="1" applyBorder="1" applyAlignment="1">
      <alignment/>
    </xf>
    <xf numFmtId="164" fontId="5" fillId="33" borderId="45" xfId="0" applyNumberFormat="1" applyFont="1" applyFill="1" applyBorder="1" applyAlignment="1">
      <alignment/>
    </xf>
    <xf numFmtId="165" fontId="5" fillId="0" borderId="22" xfId="0" applyNumberFormat="1" applyFont="1" applyBorder="1" applyAlignment="1">
      <alignment/>
    </xf>
    <xf numFmtId="49" fontId="5" fillId="33" borderId="17" xfId="0" applyNumberFormat="1" applyFont="1" applyFill="1" applyBorder="1" applyAlignment="1">
      <alignment horizontal="center"/>
    </xf>
    <xf numFmtId="0" fontId="5" fillId="33" borderId="12" xfId="0" applyNumberFormat="1" applyFont="1" applyFill="1" applyBorder="1" applyAlignment="1">
      <alignment wrapText="1"/>
    </xf>
    <xf numFmtId="164" fontId="5" fillId="33" borderId="23" xfId="0" applyNumberFormat="1" applyFont="1" applyFill="1" applyBorder="1" applyAlignment="1">
      <alignment/>
    </xf>
    <xf numFmtId="164" fontId="5" fillId="33" borderId="38" xfId="0" applyNumberFormat="1" applyFont="1" applyFill="1" applyBorder="1" applyAlignment="1">
      <alignment/>
    </xf>
    <xf numFmtId="165" fontId="5" fillId="0" borderId="23" xfId="0" applyNumberFormat="1" applyFont="1" applyBorder="1" applyAlignment="1">
      <alignment/>
    </xf>
    <xf numFmtId="49" fontId="5" fillId="33" borderId="21" xfId="0" applyNumberFormat="1" applyFont="1" applyFill="1" applyBorder="1" applyAlignment="1">
      <alignment horizontal="center"/>
    </xf>
    <xf numFmtId="164" fontId="5" fillId="33" borderId="16" xfId="0" applyNumberFormat="1" applyFont="1" applyFill="1" applyBorder="1" applyAlignment="1">
      <alignment horizontal="right"/>
    </xf>
    <xf numFmtId="164" fontId="5" fillId="33" borderId="26" xfId="0" applyNumberFormat="1" applyFont="1" applyFill="1" applyBorder="1" applyAlignment="1">
      <alignment horizontal="right"/>
    </xf>
    <xf numFmtId="49" fontId="12" fillId="0" borderId="0" xfId="0" applyNumberFormat="1" applyFont="1" applyAlignment="1">
      <alignment/>
    </xf>
    <xf numFmtId="164" fontId="5" fillId="33" borderId="16" xfId="0" applyNumberFormat="1" applyFont="1" applyFill="1" applyBorder="1" applyAlignment="1">
      <alignment/>
    </xf>
    <xf numFmtId="164" fontId="5" fillId="33" borderId="37" xfId="0" applyNumberFormat="1" applyFont="1" applyFill="1" applyBorder="1" applyAlignment="1">
      <alignment/>
    </xf>
    <xf numFmtId="49" fontId="5" fillId="33" borderId="12" xfId="0" applyNumberFormat="1" applyFont="1" applyFill="1" applyBorder="1" applyAlignment="1">
      <alignment vertical="center" wrapText="1"/>
    </xf>
    <xf numFmtId="164" fontId="5" fillId="33" borderId="37" xfId="0" applyNumberFormat="1" applyFont="1" applyFill="1" applyBorder="1" applyAlignment="1">
      <alignment horizontal="right"/>
    </xf>
    <xf numFmtId="164" fontId="5" fillId="33" borderId="24" xfId="0" applyNumberFormat="1" applyFont="1" applyFill="1" applyBorder="1" applyAlignment="1">
      <alignment horizontal="right"/>
    </xf>
    <xf numFmtId="49" fontId="12" fillId="33" borderId="0" xfId="0" applyNumberFormat="1" applyFont="1" applyFill="1" applyAlignment="1">
      <alignment/>
    </xf>
    <xf numFmtId="165" fontId="7" fillId="33" borderId="0" xfId="0" applyNumberFormat="1" applyFont="1" applyFill="1" applyAlignment="1">
      <alignment/>
    </xf>
    <xf numFmtId="164" fontId="5" fillId="33" borderId="38" xfId="0" applyNumberFormat="1" applyFont="1" applyFill="1" applyBorder="1" applyAlignment="1">
      <alignment/>
    </xf>
    <xf numFmtId="0" fontId="7" fillId="33" borderId="18" xfId="0" applyFont="1" applyFill="1" applyBorder="1" applyAlignment="1">
      <alignment/>
    </xf>
    <xf numFmtId="165" fontId="7" fillId="33" borderId="18" xfId="0" applyNumberFormat="1" applyFont="1" applyFill="1" applyBorder="1" applyAlignment="1">
      <alignment/>
    </xf>
    <xf numFmtId="0" fontId="1" fillId="0" borderId="0" xfId="0" applyNumberFormat="1" applyFont="1" applyAlignment="1">
      <alignment horizontal="right"/>
    </xf>
    <xf numFmtId="0" fontId="0" fillId="0" borderId="0" xfId="0" applyAlignment="1">
      <alignment horizontal="right"/>
    </xf>
    <xf numFmtId="0" fontId="1" fillId="0" borderId="0" xfId="0"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7" fillId="0" borderId="0" xfId="0" applyFont="1" applyAlignment="1">
      <alignment horizontal="left"/>
    </xf>
    <xf numFmtId="0" fontId="11" fillId="0" borderId="0" xfId="0" applyNumberFormat="1" applyFont="1" applyAlignment="1">
      <alignment horizontal="right"/>
    </xf>
    <xf numFmtId="49" fontId="5" fillId="33" borderId="31" xfId="0" applyNumberFormat="1" applyFont="1" applyFill="1" applyBorder="1" applyAlignment="1">
      <alignment horizontal="center"/>
    </xf>
    <xf numFmtId="49" fontId="5" fillId="33" borderId="25" xfId="0" applyNumberFormat="1" applyFont="1" applyFill="1" applyBorder="1" applyAlignment="1">
      <alignment horizontal="center"/>
    </xf>
    <xf numFmtId="49" fontId="7" fillId="0" borderId="46" xfId="0" applyNumberFormat="1" applyFont="1" applyBorder="1" applyAlignment="1">
      <alignment horizontal="center"/>
    </xf>
    <xf numFmtId="49" fontId="7" fillId="0" borderId="13" xfId="0" applyNumberFormat="1" applyFont="1" applyBorder="1" applyAlignment="1">
      <alignment horizontal="center"/>
    </xf>
    <xf numFmtId="49" fontId="7" fillId="33" borderId="31" xfId="0" applyNumberFormat="1" applyFont="1" applyFill="1" applyBorder="1" applyAlignment="1">
      <alignment horizontal="center"/>
    </xf>
    <xf numFmtId="49" fontId="7" fillId="33" borderId="25" xfId="0" applyNumberFormat="1" applyFont="1" applyFill="1" applyBorder="1" applyAlignment="1">
      <alignment horizontal="center"/>
    </xf>
    <xf numFmtId="49" fontId="5" fillId="33" borderId="31" xfId="0" applyNumberFormat="1" applyFont="1" applyFill="1" applyBorder="1" applyAlignment="1">
      <alignment horizontal="center"/>
    </xf>
    <xf numFmtId="49" fontId="5" fillId="33" borderId="25" xfId="0" applyNumberFormat="1" applyFont="1" applyFill="1" applyBorder="1" applyAlignment="1">
      <alignment horizontal="center"/>
    </xf>
    <xf numFmtId="49" fontId="7" fillId="33" borderId="29" xfId="0" applyNumberFormat="1" applyFont="1" applyFill="1" applyBorder="1" applyAlignment="1">
      <alignment horizontal="center"/>
    </xf>
    <xf numFmtId="49" fontId="7" fillId="33" borderId="28" xfId="0" applyNumberFormat="1" applyFont="1" applyFill="1" applyBorder="1" applyAlignment="1">
      <alignment horizontal="center"/>
    </xf>
    <xf numFmtId="49" fontId="7" fillId="33" borderId="31" xfId="0" applyNumberFormat="1" applyFont="1" applyFill="1" applyBorder="1" applyAlignment="1">
      <alignment horizontal="center"/>
    </xf>
    <xf numFmtId="49" fontId="7" fillId="33" borderId="25" xfId="0" applyNumberFormat="1" applyFont="1" applyFill="1" applyBorder="1" applyAlignment="1">
      <alignment horizontal="center"/>
    </xf>
    <xf numFmtId="49" fontId="5" fillId="33" borderId="31" xfId="0" applyNumberFormat="1" applyFont="1" applyFill="1" applyBorder="1" applyAlignment="1">
      <alignment horizontal="center" shrinkToFit="1"/>
    </xf>
    <xf numFmtId="49" fontId="5" fillId="33" borderId="25" xfId="0" applyNumberFormat="1" applyFont="1" applyFill="1" applyBorder="1" applyAlignment="1">
      <alignment horizontal="center" shrinkToFit="1"/>
    </xf>
    <xf numFmtId="0" fontId="10" fillId="0" borderId="0" xfId="0" applyFont="1" applyAlignment="1">
      <alignment horizontal="center" wrapText="1"/>
    </xf>
    <xf numFmtId="0" fontId="6" fillId="0" borderId="3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7" xfId="0" applyFont="1" applyBorder="1" applyAlignment="1">
      <alignment horizontal="center" vertical="center" wrapText="1"/>
    </xf>
    <xf numFmtId="49" fontId="5" fillId="33" borderId="48" xfId="0" applyNumberFormat="1" applyFont="1" applyFill="1" applyBorder="1" applyAlignment="1">
      <alignment horizontal="center"/>
    </xf>
    <xf numFmtId="49" fontId="5" fillId="33" borderId="42" xfId="0" applyNumberFormat="1" applyFont="1" applyFill="1" applyBorder="1" applyAlignment="1">
      <alignment horizontal="center"/>
    </xf>
    <xf numFmtId="0" fontId="32" fillId="0" borderId="49" xfId="0" applyFont="1" applyFill="1" applyBorder="1" applyAlignment="1">
      <alignment horizontal="center" vertical="center" wrapText="1"/>
    </xf>
    <xf numFmtId="0" fontId="32" fillId="0" borderId="11" xfId="0" applyFont="1" applyFill="1" applyBorder="1" applyAlignment="1">
      <alignment horizontal="center" vertical="center"/>
    </xf>
    <xf numFmtId="0" fontId="32" fillId="0" borderId="33"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9" xfId="0" applyNumberFormat="1" applyFont="1" applyFill="1" applyBorder="1" applyAlignment="1">
      <alignment horizontal="center" vertical="center"/>
    </xf>
    <xf numFmtId="0" fontId="32" fillId="0" borderId="11" xfId="0" applyNumberFormat="1" applyFont="1" applyFill="1" applyBorder="1" applyAlignment="1">
      <alignment horizontal="center" vertical="center"/>
    </xf>
    <xf numFmtId="0" fontId="32" fillId="0" borderId="11" xfId="0" applyNumberFormat="1" applyFont="1" applyFill="1" applyBorder="1" applyAlignment="1">
      <alignment horizontal="center" vertical="center" shrinkToFit="1"/>
    </xf>
    <xf numFmtId="0" fontId="33" fillId="0" borderId="11" xfId="0" applyFont="1" applyFill="1" applyBorder="1" applyAlignment="1">
      <alignment horizontal="center"/>
    </xf>
    <xf numFmtId="0" fontId="34" fillId="34" borderId="11" xfId="54" applyFont="1" applyFill="1" applyBorder="1" applyAlignment="1">
      <alignment vertical="top" wrapText="1"/>
      <protection/>
    </xf>
    <xf numFmtId="49" fontId="34" fillId="34" borderId="11" xfId="54" applyNumberFormat="1" applyFont="1" applyFill="1" applyBorder="1" applyAlignment="1">
      <alignment horizontal="center" vertical="top" shrinkToFit="1"/>
      <protection/>
    </xf>
    <xf numFmtId="164" fontId="34" fillId="35" borderId="11" xfId="54" applyNumberFormat="1" applyFont="1" applyFill="1" applyBorder="1" applyAlignment="1">
      <alignment horizontal="right" vertical="top" shrinkToFit="1"/>
      <protection/>
    </xf>
    <xf numFmtId="4" fontId="34" fillId="35" borderId="11" xfId="53" applyNumberFormat="1" applyFont="1" applyFill="1" applyBorder="1" applyAlignment="1">
      <alignment horizontal="right" vertical="top" shrinkToFit="1"/>
      <protection/>
    </xf>
    <xf numFmtId="0" fontId="32" fillId="0" borderId="11" xfId="0" applyFont="1" applyFill="1" applyBorder="1" applyAlignment="1">
      <alignment horizontal="center"/>
    </xf>
    <xf numFmtId="0" fontId="35" fillId="34" borderId="11" xfId="54" applyFont="1" applyFill="1" applyBorder="1" applyAlignment="1">
      <alignment vertical="top" wrapText="1"/>
      <protection/>
    </xf>
    <xf numFmtId="49" fontId="35" fillId="34" borderId="11" xfId="54" applyNumberFormat="1" applyFont="1" applyFill="1" applyBorder="1" applyAlignment="1">
      <alignment horizontal="center" vertical="top" shrinkToFit="1"/>
      <protection/>
    </xf>
    <xf numFmtId="164" fontId="35" fillId="35" borderId="11" xfId="54" applyNumberFormat="1" applyFont="1" applyFill="1" applyBorder="1" applyAlignment="1">
      <alignment horizontal="right" vertical="top" shrinkToFit="1"/>
      <protection/>
    </xf>
    <xf numFmtId="0" fontId="32" fillId="0" borderId="0" xfId="0" applyFont="1" applyFill="1" applyAlignment="1">
      <alignment horizontal="center"/>
    </xf>
    <xf numFmtId="0" fontId="34" fillId="34" borderId="50" xfId="53" applyFont="1" applyFill="1" applyBorder="1" applyAlignment="1">
      <alignment horizontal="right"/>
      <protection/>
    </xf>
    <xf numFmtId="164" fontId="34" fillId="36" borderId="50" xfId="54" applyNumberFormat="1" applyFont="1" applyFill="1" applyBorder="1" applyAlignment="1">
      <alignment horizontal="right" vertical="top" shrinkToFit="1"/>
      <protection/>
    </xf>
    <xf numFmtId="0" fontId="36" fillId="0" borderId="0" xfId="0" applyFont="1" applyFill="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приложение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1"/>
  <sheetViews>
    <sheetView zoomScale="125" zoomScaleNormal="125" zoomScalePageLayoutView="0" workbookViewId="0" topLeftCell="A73">
      <selection activeCell="Q15" sqref="Q15"/>
    </sheetView>
  </sheetViews>
  <sheetFormatPr defaultColWidth="9.00390625"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625" style="1" customWidth="1"/>
    <col min="7" max="7" width="2.75390625" style="1" customWidth="1"/>
    <col min="8" max="8" width="5.625" style="1" customWidth="1"/>
    <col min="9" max="9" width="4.00390625" style="2" customWidth="1"/>
    <col min="10" max="10" width="46.75390625" style="3" customWidth="1"/>
    <col min="11" max="11" width="10.625" style="32" hidden="1" customWidth="1"/>
    <col min="12" max="12" width="10.00390625" style="1" hidden="1" customWidth="1"/>
    <col min="13" max="13" width="9.125" style="1" hidden="1" customWidth="1"/>
    <col min="14" max="14" width="10.875" style="1" hidden="1" customWidth="1"/>
    <col min="15" max="15" width="10.75390625" style="1" customWidth="1"/>
    <col min="16" max="16384" width="9.125" style="1" customWidth="1"/>
  </cols>
  <sheetData>
    <row r="1" spans="10:16" ht="12.75">
      <c r="J1" s="152"/>
      <c r="K1" s="152"/>
      <c r="L1" s="153"/>
      <c r="M1" s="153"/>
      <c r="N1" s="153"/>
      <c r="O1" s="153"/>
      <c r="P1" s="153"/>
    </row>
    <row r="2" spans="10:16" ht="0.75" customHeight="1">
      <c r="J2" s="154"/>
      <c r="K2" s="154"/>
      <c r="L2" s="153"/>
      <c r="M2" s="153"/>
      <c r="N2" s="153"/>
      <c r="O2" s="153"/>
      <c r="P2" s="153"/>
    </row>
    <row r="3" spans="10:16" ht="12.75" hidden="1">
      <c r="J3" s="155"/>
      <c r="K3" s="155"/>
      <c r="L3" s="156"/>
      <c r="M3" s="156"/>
      <c r="N3" s="156"/>
      <c r="O3" s="156"/>
      <c r="P3" s="156"/>
    </row>
    <row r="4" spans="10:16" ht="15" hidden="1">
      <c r="J4" s="158"/>
      <c r="K4" s="158"/>
      <c r="L4" s="158"/>
      <c r="M4" s="158"/>
      <c r="N4" s="158"/>
      <c r="O4" s="158"/>
      <c r="P4" s="158"/>
    </row>
    <row r="5" spans="1:16" ht="11.25" customHeight="1" hidden="1">
      <c r="A5" s="173" t="s">
        <v>113</v>
      </c>
      <c r="B5" s="173"/>
      <c r="C5" s="173"/>
      <c r="D5" s="173"/>
      <c r="E5" s="173"/>
      <c r="F5" s="173"/>
      <c r="G5" s="173"/>
      <c r="H5" s="173"/>
      <c r="I5" s="173"/>
      <c r="J5" s="173"/>
      <c r="K5" s="173"/>
      <c r="L5" s="173"/>
      <c r="M5" s="173"/>
      <c r="N5" s="173"/>
      <c r="O5" s="173"/>
      <c r="P5" s="173"/>
    </row>
    <row r="6" spans="1:16" ht="24.75" customHeight="1">
      <c r="A6" s="173"/>
      <c r="B6" s="173"/>
      <c r="C6" s="173"/>
      <c r="D6" s="173"/>
      <c r="E6" s="173"/>
      <c r="F6" s="173"/>
      <c r="G6" s="173"/>
      <c r="H6" s="173"/>
      <c r="I6" s="173"/>
      <c r="J6" s="173"/>
      <c r="K6" s="173"/>
      <c r="L6" s="173"/>
      <c r="M6" s="173"/>
      <c r="N6" s="173"/>
      <c r="O6" s="173"/>
      <c r="P6" s="173"/>
    </row>
    <row r="7" spans="1:11" ht="2.25" customHeight="1" hidden="1">
      <c r="A7" s="6"/>
      <c r="B7" s="6"/>
      <c r="C7" s="6"/>
      <c r="D7" s="6"/>
      <c r="E7" s="6"/>
      <c r="F7" s="6"/>
      <c r="G7" s="6"/>
      <c r="H7" s="6"/>
      <c r="I7" s="6"/>
      <c r="J7" s="6"/>
      <c r="K7" s="31"/>
    </row>
    <row r="8" ht="9.75" customHeight="1" thickBot="1"/>
    <row r="9" ht="12" hidden="1" thickBot="1"/>
    <row r="10" spans="1:18" ht="62.25" customHeight="1" thickBot="1">
      <c r="A10" s="51" t="s">
        <v>5</v>
      </c>
      <c r="B10" s="174" t="s">
        <v>47</v>
      </c>
      <c r="C10" s="175"/>
      <c r="D10" s="175"/>
      <c r="E10" s="175"/>
      <c r="F10" s="175"/>
      <c r="G10" s="175"/>
      <c r="H10" s="175"/>
      <c r="I10" s="176"/>
      <c r="J10" s="4" t="s">
        <v>48</v>
      </c>
      <c r="K10" s="33" t="s">
        <v>71</v>
      </c>
      <c r="L10" s="48" t="s">
        <v>72</v>
      </c>
      <c r="M10" s="46" t="s">
        <v>70</v>
      </c>
      <c r="N10" s="46" t="s">
        <v>70</v>
      </c>
      <c r="O10" s="47" t="s">
        <v>114</v>
      </c>
      <c r="P10" s="102" t="s">
        <v>109</v>
      </c>
      <c r="Q10" s="48" t="s">
        <v>115</v>
      </c>
      <c r="R10" s="46" t="s">
        <v>110</v>
      </c>
    </row>
    <row r="11" spans="1:18" ht="12" customHeight="1" thickBot="1">
      <c r="A11" s="26">
        <v>1</v>
      </c>
      <c r="B11" s="177">
        <v>2</v>
      </c>
      <c r="C11" s="178"/>
      <c r="D11" s="178"/>
      <c r="E11" s="178"/>
      <c r="F11" s="178"/>
      <c r="G11" s="178"/>
      <c r="H11" s="178"/>
      <c r="I11" s="179"/>
      <c r="J11" s="5">
        <v>3</v>
      </c>
      <c r="K11" s="21">
        <v>4</v>
      </c>
      <c r="L11" s="21">
        <v>5</v>
      </c>
      <c r="M11" s="21">
        <v>4</v>
      </c>
      <c r="N11" s="21"/>
      <c r="O11" s="49">
        <v>4</v>
      </c>
      <c r="P11" s="49">
        <v>5</v>
      </c>
      <c r="Q11" s="103">
        <v>6</v>
      </c>
      <c r="R11" s="103">
        <v>7</v>
      </c>
    </row>
    <row r="12" spans="1:18" ht="15" customHeight="1">
      <c r="A12" s="124">
        <v>1</v>
      </c>
      <c r="B12" s="125" t="s">
        <v>2</v>
      </c>
      <c r="C12" s="126" t="s">
        <v>0</v>
      </c>
      <c r="D12" s="127" t="s">
        <v>3</v>
      </c>
      <c r="E12" s="180" t="s">
        <v>4</v>
      </c>
      <c r="F12" s="181"/>
      <c r="G12" s="127" t="s">
        <v>3</v>
      </c>
      <c r="H12" s="127" t="s">
        <v>1</v>
      </c>
      <c r="I12" s="128" t="s">
        <v>2</v>
      </c>
      <c r="J12" s="129" t="s">
        <v>30</v>
      </c>
      <c r="K12" s="130">
        <f aca="true" t="shared" si="0" ref="K12:P12">SUM(K14,K15,K18,K21,K22,K32,K25,K27,K29,)</f>
        <v>35679</v>
      </c>
      <c r="L12" s="130">
        <f t="shared" si="0"/>
        <v>19437.500000000004</v>
      </c>
      <c r="M12" s="130">
        <f t="shared" si="0"/>
        <v>0</v>
      </c>
      <c r="N12" s="130">
        <f t="shared" si="0"/>
        <v>25610.5</v>
      </c>
      <c r="O12" s="130">
        <f t="shared" si="0"/>
        <v>38441.1</v>
      </c>
      <c r="P12" s="130">
        <f t="shared" si="0"/>
        <v>38441.053</v>
      </c>
      <c r="Q12" s="131">
        <f>SUM(Q14,Q15,Q18,Q21,Q22,Q32,Q25,Q27,Q29,)+5.865</f>
        <v>32144.899000000005</v>
      </c>
      <c r="R12" s="132">
        <f>Q12/P12*100</f>
        <v>83.62127593122905</v>
      </c>
    </row>
    <row r="13" spans="1:18" ht="12" customHeight="1">
      <c r="A13" s="27">
        <v>2</v>
      </c>
      <c r="B13" s="123" t="s">
        <v>2</v>
      </c>
      <c r="C13" s="123" t="s">
        <v>0</v>
      </c>
      <c r="D13" s="9" t="s">
        <v>6</v>
      </c>
      <c r="E13" s="171" t="s">
        <v>4</v>
      </c>
      <c r="F13" s="172"/>
      <c r="G13" s="9" t="s">
        <v>3</v>
      </c>
      <c r="H13" s="9" t="s">
        <v>1</v>
      </c>
      <c r="I13" s="133" t="s">
        <v>2</v>
      </c>
      <c r="J13" s="134" t="s">
        <v>31</v>
      </c>
      <c r="K13" s="135">
        <f aca="true" t="shared" si="1" ref="K13:Q13">K14</f>
        <v>21241.3</v>
      </c>
      <c r="L13" s="135">
        <f t="shared" si="1"/>
        <v>15920.9</v>
      </c>
      <c r="M13" s="135">
        <f t="shared" si="1"/>
        <v>0</v>
      </c>
      <c r="N13" s="135">
        <f t="shared" si="1"/>
        <v>21240</v>
      </c>
      <c r="O13" s="135">
        <f t="shared" si="1"/>
        <v>21870</v>
      </c>
      <c r="P13" s="135">
        <f t="shared" si="1"/>
        <v>21870</v>
      </c>
      <c r="Q13" s="136">
        <f t="shared" si="1"/>
        <v>24836.673</v>
      </c>
      <c r="R13" s="118">
        <f aca="true" t="shared" si="2" ref="R13:R74">Q13/P13*100</f>
        <v>113.5650342935528</v>
      </c>
    </row>
    <row r="14" spans="1:18" ht="12" customHeight="1">
      <c r="A14" s="16">
        <v>3</v>
      </c>
      <c r="B14" s="25" t="s">
        <v>2</v>
      </c>
      <c r="C14" s="50" t="s">
        <v>0</v>
      </c>
      <c r="D14" s="7" t="s">
        <v>6</v>
      </c>
      <c r="E14" s="163" t="s">
        <v>7</v>
      </c>
      <c r="F14" s="164"/>
      <c r="G14" s="7" t="s">
        <v>6</v>
      </c>
      <c r="H14" s="7" t="s">
        <v>1</v>
      </c>
      <c r="I14" s="17" t="s">
        <v>8</v>
      </c>
      <c r="J14" s="18" t="s">
        <v>32</v>
      </c>
      <c r="K14" s="35">
        <v>21241.3</v>
      </c>
      <c r="L14" s="35">
        <v>15920.9</v>
      </c>
      <c r="N14" s="35">
        <v>21240</v>
      </c>
      <c r="O14" s="35">
        <v>21870</v>
      </c>
      <c r="P14" s="35">
        <v>21870</v>
      </c>
      <c r="Q14" s="111">
        <v>24836.673</v>
      </c>
      <c r="R14" s="112">
        <f t="shared" si="2"/>
        <v>113.5650342935528</v>
      </c>
    </row>
    <row r="15" spans="1:18" ht="12.75">
      <c r="A15" s="27">
        <v>4</v>
      </c>
      <c r="B15" s="123" t="s">
        <v>2</v>
      </c>
      <c r="C15" s="123" t="s">
        <v>0</v>
      </c>
      <c r="D15" s="9" t="s">
        <v>9</v>
      </c>
      <c r="E15" s="165" t="s">
        <v>4</v>
      </c>
      <c r="F15" s="166"/>
      <c r="G15" s="9" t="s">
        <v>3</v>
      </c>
      <c r="H15" s="9" t="s">
        <v>1</v>
      </c>
      <c r="I15" s="133" t="s">
        <v>2</v>
      </c>
      <c r="J15" s="134" t="s">
        <v>33</v>
      </c>
      <c r="K15" s="135">
        <f>SUM(K16:K17)</f>
        <v>762</v>
      </c>
      <c r="L15" s="135">
        <f>SUM(L16:L17)</f>
        <v>762.3</v>
      </c>
      <c r="M15" s="135">
        <f>SUM(M16:M17)</f>
        <v>0</v>
      </c>
      <c r="N15" s="135">
        <f>SUM(N16:N17)</f>
        <v>792</v>
      </c>
      <c r="O15" s="135">
        <f>O16+O17</f>
        <v>815</v>
      </c>
      <c r="P15" s="135">
        <f>P16+P17</f>
        <v>815</v>
      </c>
      <c r="Q15" s="135">
        <f>Q16+Q17</f>
        <v>937.39</v>
      </c>
      <c r="R15" s="137">
        <f t="shared" si="2"/>
        <v>115.01717791411043</v>
      </c>
    </row>
    <row r="16" spans="1:18" ht="25.5">
      <c r="A16" s="16">
        <v>5</v>
      </c>
      <c r="B16" s="25" t="s">
        <v>2</v>
      </c>
      <c r="C16" s="50" t="s">
        <v>0</v>
      </c>
      <c r="D16" s="7" t="s">
        <v>9</v>
      </c>
      <c r="E16" s="163" t="s">
        <v>7</v>
      </c>
      <c r="F16" s="164"/>
      <c r="G16" s="7" t="s">
        <v>10</v>
      </c>
      <c r="H16" s="7" t="s">
        <v>1</v>
      </c>
      <c r="I16" s="17" t="s">
        <v>8</v>
      </c>
      <c r="J16" s="18" t="s">
        <v>34</v>
      </c>
      <c r="K16" s="35">
        <v>750</v>
      </c>
      <c r="L16" s="35">
        <v>751</v>
      </c>
      <c r="N16" s="35">
        <v>790</v>
      </c>
      <c r="O16" s="35">
        <v>810</v>
      </c>
      <c r="P16" s="35">
        <v>810</v>
      </c>
      <c r="Q16" s="111">
        <v>917.206</v>
      </c>
      <c r="R16" s="112">
        <f t="shared" si="2"/>
        <v>113.23530864197531</v>
      </c>
    </row>
    <row r="17" spans="1:18" ht="12.75">
      <c r="A17" s="16">
        <v>6</v>
      </c>
      <c r="B17" s="50" t="s">
        <v>2</v>
      </c>
      <c r="C17" s="50" t="s">
        <v>0</v>
      </c>
      <c r="D17" s="7" t="s">
        <v>9</v>
      </c>
      <c r="E17" s="163" t="s">
        <v>11</v>
      </c>
      <c r="F17" s="164"/>
      <c r="G17" s="7" t="s">
        <v>6</v>
      </c>
      <c r="H17" s="7" t="s">
        <v>1</v>
      </c>
      <c r="I17" s="17" t="s">
        <v>8</v>
      </c>
      <c r="J17" s="18" t="s">
        <v>35</v>
      </c>
      <c r="K17" s="34">
        <v>12</v>
      </c>
      <c r="L17" s="34">
        <v>11.3</v>
      </c>
      <c r="N17" s="35">
        <v>2</v>
      </c>
      <c r="O17" s="35">
        <v>5</v>
      </c>
      <c r="P17" s="35">
        <v>5</v>
      </c>
      <c r="Q17" s="114">
        <v>20.184</v>
      </c>
      <c r="R17" s="113">
        <f t="shared" si="2"/>
        <v>403.68000000000006</v>
      </c>
    </row>
    <row r="18" spans="1:18" ht="14.25" customHeight="1">
      <c r="A18" s="27">
        <v>7</v>
      </c>
      <c r="B18" s="138" t="s">
        <v>2</v>
      </c>
      <c r="C18" s="123" t="s">
        <v>0</v>
      </c>
      <c r="D18" s="9" t="s">
        <v>12</v>
      </c>
      <c r="E18" s="165" t="s">
        <v>4</v>
      </c>
      <c r="F18" s="166"/>
      <c r="G18" s="9" t="s">
        <v>3</v>
      </c>
      <c r="H18" s="9" t="s">
        <v>1</v>
      </c>
      <c r="I18" s="133" t="s">
        <v>2</v>
      </c>
      <c r="J18" s="134" t="s">
        <v>37</v>
      </c>
      <c r="K18" s="139">
        <f aca="true" t="shared" si="3" ref="K18:Q18">SUM(K19:K20)</f>
        <v>1050</v>
      </c>
      <c r="L18" s="139">
        <f t="shared" si="3"/>
        <v>820.4</v>
      </c>
      <c r="M18" s="139">
        <f t="shared" si="3"/>
        <v>0</v>
      </c>
      <c r="N18" s="139">
        <f t="shared" si="3"/>
        <v>980</v>
      </c>
      <c r="O18" s="139">
        <f t="shared" si="3"/>
        <v>1000</v>
      </c>
      <c r="P18" s="139">
        <f t="shared" si="3"/>
        <v>1000</v>
      </c>
      <c r="Q18" s="140">
        <f t="shared" si="3"/>
        <v>2077.216</v>
      </c>
      <c r="R18" s="118">
        <f t="shared" si="2"/>
        <v>207.7216</v>
      </c>
    </row>
    <row r="19" spans="1:18" ht="12.75">
      <c r="A19" s="16">
        <v>8</v>
      </c>
      <c r="B19" s="50" t="s">
        <v>2</v>
      </c>
      <c r="C19" s="50" t="s">
        <v>0</v>
      </c>
      <c r="D19" s="7" t="s">
        <v>12</v>
      </c>
      <c r="E19" s="163" t="s">
        <v>13</v>
      </c>
      <c r="F19" s="164"/>
      <c r="G19" s="7" t="s">
        <v>3</v>
      </c>
      <c r="H19" s="7" t="s">
        <v>1</v>
      </c>
      <c r="I19" s="17" t="s">
        <v>8</v>
      </c>
      <c r="J19" s="18" t="s">
        <v>36</v>
      </c>
      <c r="K19" s="34">
        <v>300</v>
      </c>
      <c r="L19" s="34">
        <v>182.5</v>
      </c>
      <c r="N19" s="35">
        <v>300</v>
      </c>
      <c r="O19" s="35">
        <v>300</v>
      </c>
      <c r="P19" s="35">
        <v>300</v>
      </c>
      <c r="Q19" s="114">
        <v>405.543</v>
      </c>
      <c r="R19" s="113">
        <f t="shared" si="2"/>
        <v>135.18099999999998</v>
      </c>
    </row>
    <row r="20" spans="1:18" s="2" customFormat="1" ht="12.75">
      <c r="A20" s="16">
        <v>9</v>
      </c>
      <c r="B20" s="25" t="s">
        <v>2</v>
      </c>
      <c r="C20" s="50" t="s">
        <v>0</v>
      </c>
      <c r="D20" s="7" t="s">
        <v>12</v>
      </c>
      <c r="E20" s="163" t="s">
        <v>15</v>
      </c>
      <c r="F20" s="164"/>
      <c r="G20" s="7" t="s">
        <v>3</v>
      </c>
      <c r="H20" s="7" t="s">
        <v>1</v>
      </c>
      <c r="I20" s="17" t="s">
        <v>8</v>
      </c>
      <c r="J20" s="8" t="s">
        <v>38</v>
      </c>
      <c r="K20" s="36">
        <v>750</v>
      </c>
      <c r="L20" s="36">
        <v>637.9</v>
      </c>
      <c r="N20" s="35">
        <v>680</v>
      </c>
      <c r="O20" s="35">
        <v>700</v>
      </c>
      <c r="P20" s="35">
        <v>700</v>
      </c>
      <c r="Q20" s="112">
        <v>1671.673</v>
      </c>
      <c r="R20" s="112">
        <f t="shared" si="2"/>
        <v>238.8104285714286</v>
      </c>
    </row>
    <row r="21" spans="1:18" s="2" customFormat="1" ht="15" customHeight="1">
      <c r="A21" s="27">
        <v>10</v>
      </c>
      <c r="B21" s="123" t="s">
        <v>2</v>
      </c>
      <c r="C21" s="123" t="s">
        <v>0</v>
      </c>
      <c r="D21" s="9" t="s">
        <v>54</v>
      </c>
      <c r="E21" s="165" t="s">
        <v>4</v>
      </c>
      <c r="F21" s="166"/>
      <c r="G21" s="9" t="s">
        <v>3</v>
      </c>
      <c r="H21" s="9" t="s">
        <v>1</v>
      </c>
      <c r="I21" s="133" t="s">
        <v>2</v>
      </c>
      <c r="J21" s="11" t="s">
        <v>55</v>
      </c>
      <c r="K21" s="139">
        <v>25</v>
      </c>
      <c r="L21" s="139">
        <v>43.2</v>
      </c>
      <c r="M21" s="141"/>
      <c r="N21" s="142">
        <v>53</v>
      </c>
      <c r="O21" s="142">
        <v>40</v>
      </c>
      <c r="P21" s="142">
        <v>40</v>
      </c>
      <c r="Q21" s="143">
        <v>52.533</v>
      </c>
      <c r="R21" s="137">
        <f t="shared" si="2"/>
        <v>131.3325</v>
      </c>
    </row>
    <row r="22" spans="1:18" s="2" customFormat="1" ht="38.25">
      <c r="A22" s="27">
        <v>11</v>
      </c>
      <c r="B22" s="123" t="s">
        <v>2</v>
      </c>
      <c r="C22" s="123" t="s">
        <v>0</v>
      </c>
      <c r="D22" s="9" t="s">
        <v>16</v>
      </c>
      <c r="E22" s="165" t="s">
        <v>4</v>
      </c>
      <c r="F22" s="166"/>
      <c r="G22" s="9" t="s">
        <v>3</v>
      </c>
      <c r="H22" s="9" t="s">
        <v>1</v>
      </c>
      <c r="I22" s="133" t="s">
        <v>2</v>
      </c>
      <c r="J22" s="11" t="s">
        <v>50</v>
      </c>
      <c r="K22" s="139">
        <f aca="true" t="shared" si="4" ref="K22:Q22">SUM(K23:K24)</f>
        <v>666.7</v>
      </c>
      <c r="L22" s="139">
        <f t="shared" si="4"/>
        <v>473.5</v>
      </c>
      <c r="M22" s="139">
        <f t="shared" si="4"/>
        <v>0</v>
      </c>
      <c r="N22" s="139">
        <f t="shared" si="4"/>
        <v>453</v>
      </c>
      <c r="O22" s="139">
        <f t="shared" si="4"/>
        <v>1145</v>
      </c>
      <c r="P22" s="139">
        <f t="shared" si="4"/>
        <v>1145</v>
      </c>
      <c r="Q22" s="140">
        <f t="shared" si="4"/>
        <v>1307.6860000000001</v>
      </c>
      <c r="R22" s="118">
        <f t="shared" si="2"/>
        <v>114.208384279476</v>
      </c>
    </row>
    <row r="23" spans="1:18" s="2" customFormat="1" ht="78" customHeight="1">
      <c r="A23" s="16">
        <v>12</v>
      </c>
      <c r="B23" s="50" t="s">
        <v>2</v>
      </c>
      <c r="C23" s="50" t="s">
        <v>0</v>
      </c>
      <c r="D23" s="7" t="s">
        <v>16</v>
      </c>
      <c r="E23" s="163" t="s">
        <v>20</v>
      </c>
      <c r="F23" s="164"/>
      <c r="G23" s="7" t="s">
        <v>3</v>
      </c>
      <c r="H23" s="7" t="s">
        <v>1</v>
      </c>
      <c r="I23" s="17" t="s">
        <v>21</v>
      </c>
      <c r="J23" s="19" t="s">
        <v>64</v>
      </c>
      <c r="K23" s="36">
        <v>445</v>
      </c>
      <c r="L23" s="36">
        <v>343.2</v>
      </c>
      <c r="N23" s="35">
        <v>350</v>
      </c>
      <c r="O23" s="35">
        <v>350</v>
      </c>
      <c r="P23" s="35">
        <v>350</v>
      </c>
      <c r="Q23" s="110">
        <v>449.25</v>
      </c>
      <c r="R23" s="113">
        <f t="shared" si="2"/>
        <v>128.35714285714286</v>
      </c>
    </row>
    <row r="24" spans="1:18" s="2" customFormat="1" ht="73.5" customHeight="1">
      <c r="A24" s="16">
        <v>13</v>
      </c>
      <c r="B24" s="54" t="s">
        <v>2</v>
      </c>
      <c r="C24" s="54" t="s">
        <v>0</v>
      </c>
      <c r="D24" s="7" t="s">
        <v>16</v>
      </c>
      <c r="E24" s="163" t="s">
        <v>39</v>
      </c>
      <c r="F24" s="164"/>
      <c r="G24" s="7" t="s">
        <v>3</v>
      </c>
      <c r="H24" s="7" t="s">
        <v>1</v>
      </c>
      <c r="I24" s="17" t="s">
        <v>21</v>
      </c>
      <c r="J24" s="20" t="s">
        <v>65</v>
      </c>
      <c r="K24" s="37">
        <f>209+12.7</f>
        <v>221.7</v>
      </c>
      <c r="L24" s="37">
        <v>130.3</v>
      </c>
      <c r="M24" s="55"/>
      <c r="N24" s="35">
        <v>103</v>
      </c>
      <c r="O24" s="35">
        <v>795</v>
      </c>
      <c r="P24" s="35">
        <v>795</v>
      </c>
      <c r="Q24" s="110">
        <v>858.436</v>
      </c>
      <c r="R24" s="112">
        <f t="shared" si="2"/>
        <v>107.97937106918238</v>
      </c>
    </row>
    <row r="25" spans="1:18" s="2" customFormat="1" ht="25.5">
      <c r="A25" s="27">
        <v>14</v>
      </c>
      <c r="B25" s="123" t="s">
        <v>2</v>
      </c>
      <c r="C25" s="123" t="s">
        <v>0</v>
      </c>
      <c r="D25" s="9" t="s">
        <v>17</v>
      </c>
      <c r="E25" s="165" t="s">
        <v>4</v>
      </c>
      <c r="F25" s="166"/>
      <c r="G25" s="9" t="s">
        <v>3</v>
      </c>
      <c r="H25" s="9" t="s">
        <v>1</v>
      </c>
      <c r="I25" s="133" t="s">
        <v>2</v>
      </c>
      <c r="J25" s="144" t="s">
        <v>40</v>
      </c>
      <c r="K25" s="139">
        <v>35</v>
      </c>
      <c r="L25" s="139">
        <f aca="true" t="shared" si="5" ref="L25:Q25">L26</f>
        <v>23.3</v>
      </c>
      <c r="M25" s="139">
        <f t="shared" si="5"/>
        <v>0</v>
      </c>
      <c r="N25" s="139">
        <f t="shared" si="5"/>
        <v>25</v>
      </c>
      <c r="O25" s="139">
        <f t="shared" si="5"/>
        <v>35</v>
      </c>
      <c r="P25" s="139">
        <f t="shared" si="5"/>
        <v>35</v>
      </c>
      <c r="Q25" s="145">
        <f t="shared" si="5"/>
        <v>18.097</v>
      </c>
      <c r="R25" s="137">
        <f t="shared" si="2"/>
        <v>51.705714285714286</v>
      </c>
    </row>
    <row r="26" spans="1:18" s="2" customFormat="1" ht="25.5">
      <c r="A26" s="16">
        <v>15</v>
      </c>
      <c r="B26" s="25" t="s">
        <v>2</v>
      </c>
      <c r="C26" s="54" t="s">
        <v>0</v>
      </c>
      <c r="D26" s="7" t="s">
        <v>17</v>
      </c>
      <c r="E26" s="163" t="s">
        <v>13</v>
      </c>
      <c r="F26" s="164"/>
      <c r="G26" s="7" t="s">
        <v>6</v>
      </c>
      <c r="H26" s="7" t="s">
        <v>1</v>
      </c>
      <c r="I26" s="17" t="s">
        <v>21</v>
      </c>
      <c r="J26" s="8" t="s">
        <v>41</v>
      </c>
      <c r="K26" s="37">
        <v>35</v>
      </c>
      <c r="L26" s="37">
        <v>23.3</v>
      </c>
      <c r="M26" s="55"/>
      <c r="N26" s="35">
        <v>25</v>
      </c>
      <c r="O26" s="35">
        <v>35</v>
      </c>
      <c r="P26" s="35">
        <v>35</v>
      </c>
      <c r="Q26" s="110">
        <v>18.097</v>
      </c>
      <c r="R26" s="112">
        <f t="shared" si="2"/>
        <v>51.705714285714286</v>
      </c>
    </row>
    <row r="27" spans="1:18" s="2" customFormat="1" ht="25.5">
      <c r="A27" s="27">
        <v>16</v>
      </c>
      <c r="B27" s="123" t="s">
        <v>2</v>
      </c>
      <c r="C27" s="123" t="s">
        <v>0</v>
      </c>
      <c r="D27" s="9" t="s">
        <v>18</v>
      </c>
      <c r="E27" s="165" t="s">
        <v>4</v>
      </c>
      <c r="F27" s="166"/>
      <c r="G27" s="9" t="s">
        <v>3</v>
      </c>
      <c r="H27" s="9" t="s">
        <v>1</v>
      </c>
      <c r="I27" s="133" t="s">
        <v>2</v>
      </c>
      <c r="J27" s="11" t="s">
        <v>51</v>
      </c>
      <c r="K27" s="139">
        <f aca="true" t="shared" si="6" ref="K27:Q27">K28</f>
        <v>1713</v>
      </c>
      <c r="L27" s="139">
        <f t="shared" si="6"/>
        <v>1344.9</v>
      </c>
      <c r="M27" s="139">
        <f t="shared" si="6"/>
        <v>0</v>
      </c>
      <c r="N27" s="139">
        <f t="shared" si="6"/>
        <v>2009.5</v>
      </c>
      <c r="O27" s="139">
        <f t="shared" si="6"/>
        <v>3112.3</v>
      </c>
      <c r="P27" s="139">
        <f t="shared" si="6"/>
        <v>3112.2529999999997</v>
      </c>
      <c r="Q27" s="140">
        <f t="shared" si="6"/>
        <v>2725.632</v>
      </c>
      <c r="R27" s="137">
        <f t="shared" si="2"/>
        <v>87.57745594590159</v>
      </c>
    </row>
    <row r="28" spans="1:18" s="2" customFormat="1" ht="12.75">
      <c r="A28" s="16">
        <v>17</v>
      </c>
      <c r="B28" s="25" t="s">
        <v>2</v>
      </c>
      <c r="C28" s="80" t="s">
        <v>0</v>
      </c>
      <c r="D28" s="7" t="s">
        <v>18</v>
      </c>
      <c r="E28" s="163" t="s">
        <v>13</v>
      </c>
      <c r="F28" s="164"/>
      <c r="G28" s="7" t="s">
        <v>3</v>
      </c>
      <c r="H28" s="7" t="s">
        <v>1</v>
      </c>
      <c r="I28" s="17" t="s">
        <v>23</v>
      </c>
      <c r="J28" s="20" t="s">
        <v>96</v>
      </c>
      <c r="K28" s="36">
        <v>1713</v>
      </c>
      <c r="L28" s="36">
        <v>1344.9</v>
      </c>
      <c r="M28" s="55"/>
      <c r="N28" s="35">
        <v>2009.5</v>
      </c>
      <c r="O28" s="35">
        <v>3112.3</v>
      </c>
      <c r="P28" s="35">
        <f>2860.6+100+151.653</f>
        <v>3112.2529999999997</v>
      </c>
      <c r="Q28" s="110">
        <v>2725.632</v>
      </c>
      <c r="R28" s="112">
        <f t="shared" si="2"/>
        <v>87.57745594590159</v>
      </c>
    </row>
    <row r="29" spans="1:18" s="2" customFormat="1" ht="25.5">
      <c r="A29" s="27">
        <v>18</v>
      </c>
      <c r="B29" s="123" t="s">
        <v>2</v>
      </c>
      <c r="C29" s="123" t="s">
        <v>0</v>
      </c>
      <c r="D29" s="9" t="s">
        <v>19</v>
      </c>
      <c r="E29" s="165" t="s">
        <v>4</v>
      </c>
      <c r="F29" s="166"/>
      <c r="G29" s="9" t="s">
        <v>3</v>
      </c>
      <c r="H29" s="9" t="s">
        <v>1</v>
      </c>
      <c r="I29" s="133" t="s">
        <v>2</v>
      </c>
      <c r="J29" s="11" t="s">
        <v>52</v>
      </c>
      <c r="K29" s="139">
        <f aca="true" t="shared" si="7" ref="K29:Q29">SUM(K30:K31)</f>
        <v>10186</v>
      </c>
      <c r="L29" s="139">
        <f t="shared" si="7"/>
        <v>48.2</v>
      </c>
      <c r="M29" s="139">
        <f t="shared" si="7"/>
        <v>0</v>
      </c>
      <c r="N29" s="139">
        <f t="shared" si="7"/>
        <v>58</v>
      </c>
      <c r="O29" s="139">
        <f t="shared" si="7"/>
        <v>10423.8</v>
      </c>
      <c r="P29" s="139">
        <f t="shared" si="7"/>
        <v>10423.8</v>
      </c>
      <c r="Q29" s="140">
        <f t="shared" si="7"/>
        <v>166.017</v>
      </c>
      <c r="R29" s="137">
        <f t="shared" si="2"/>
        <v>1.592672537846083</v>
      </c>
    </row>
    <row r="30" spans="1:18" s="2" customFormat="1" ht="78" customHeight="1">
      <c r="A30" s="16">
        <v>19</v>
      </c>
      <c r="B30" s="80" t="s">
        <v>2</v>
      </c>
      <c r="C30" s="80" t="s">
        <v>0</v>
      </c>
      <c r="D30" s="7" t="s">
        <v>19</v>
      </c>
      <c r="E30" s="163" t="s">
        <v>7</v>
      </c>
      <c r="F30" s="164"/>
      <c r="G30" s="7" t="s">
        <v>3</v>
      </c>
      <c r="H30" s="7" t="s">
        <v>1</v>
      </c>
      <c r="I30" s="17" t="s">
        <v>2</v>
      </c>
      <c r="J30" s="88" t="s">
        <v>66</v>
      </c>
      <c r="K30" s="36">
        <v>10171</v>
      </c>
      <c r="L30" s="36">
        <v>0</v>
      </c>
      <c r="M30" s="55"/>
      <c r="N30" s="35">
        <v>0</v>
      </c>
      <c r="O30" s="35">
        <v>10373.8</v>
      </c>
      <c r="P30" s="35">
        <v>10373.8</v>
      </c>
      <c r="Q30" s="110">
        <v>89.25</v>
      </c>
      <c r="R30" s="112">
        <f t="shared" si="2"/>
        <v>0.8603404731149628</v>
      </c>
    </row>
    <row r="31" spans="1:18" s="2" customFormat="1" ht="51">
      <c r="A31" s="16">
        <v>20</v>
      </c>
      <c r="B31" s="80" t="s">
        <v>2</v>
      </c>
      <c r="C31" s="80" t="s">
        <v>0</v>
      </c>
      <c r="D31" s="7" t="s">
        <v>19</v>
      </c>
      <c r="E31" s="163" t="s">
        <v>15</v>
      </c>
      <c r="F31" s="164"/>
      <c r="G31" s="7" t="s">
        <v>3</v>
      </c>
      <c r="H31" s="7" t="s">
        <v>1</v>
      </c>
      <c r="I31" s="17" t="s">
        <v>53</v>
      </c>
      <c r="J31" s="20" t="s">
        <v>75</v>
      </c>
      <c r="K31" s="36">
        <v>15</v>
      </c>
      <c r="L31" s="36">
        <v>48.2</v>
      </c>
      <c r="M31" s="55"/>
      <c r="N31" s="35">
        <v>58</v>
      </c>
      <c r="O31" s="35">
        <v>50</v>
      </c>
      <c r="P31" s="35">
        <v>50</v>
      </c>
      <c r="Q31" s="110">
        <v>76.767</v>
      </c>
      <c r="R31" s="112">
        <f t="shared" si="2"/>
        <v>153.534</v>
      </c>
    </row>
    <row r="32" spans="1:18" s="2" customFormat="1" ht="14.25" customHeight="1">
      <c r="A32" s="27">
        <v>21</v>
      </c>
      <c r="B32" s="123" t="s">
        <v>2</v>
      </c>
      <c r="C32" s="123" t="s">
        <v>0</v>
      </c>
      <c r="D32" s="9" t="s">
        <v>22</v>
      </c>
      <c r="E32" s="165" t="s">
        <v>4</v>
      </c>
      <c r="F32" s="166"/>
      <c r="G32" s="9" t="s">
        <v>3</v>
      </c>
      <c r="H32" s="9" t="s">
        <v>1</v>
      </c>
      <c r="I32" s="133" t="s">
        <v>2</v>
      </c>
      <c r="J32" s="11" t="s">
        <v>56</v>
      </c>
      <c r="K32" s="146">
        <v>0</v>
      </c>
      <c r="L32" s="146">
        <v>0.8</v>
      </c>
      <c r="M32" s="147"/>
      <c r="N32" s="142">
        <v>0</v>
      </c>
      <c r="O32" s="142">
        <v>0</v>
      </c>
      <c r="P32" s="142">
        <v>0</v>
      </c>
      <c r="Q32" s="143">
        <v>17.79</v>
      </c>
      <c r="R32" s="118">
        <v>0</v>
      </c>
    </row>
    <row r="33" spans="1:18" s="2" customFormat="1" ht="12.75">
      <c r="A33" s="27">
        <v>22</v>
      </c>
      <c r="B33" s="82" t="s">
        <v>2</v>
      </c>
      <c r="C33" s="9" t="s">
        <v>24</v>
      </c>
      <c r="D33" s="9" t="s">
        <v>3</v>
      </c>
      <c r="E33" s="165" t="s">
        <v>4</v>
      </c>
      <c r="F33" s="166"/>
      <c r="G33" s="9" t="s">
        <v>3</v>
      </c>
      <c r="H33" s="9" t="s">
        <v>1</v>
      </c>
      <c r="I33" s="10" t="s">
        <v>2</v>
      </c>
      <c r="J33" s="11" t="s">
        <v>57</v>
      </c>
      <c r="K33" s="43" t="e">
        <f aca="true" t="shared" si="8" ref="K33:P33">SUM(K34)</f>
        <v>#REF!</v>
      </c>
      <c r="L33" s="43" t="e">
        <f t="shared" si="8"/>
        <v>#REF!</v>
      </c>
      <c r="M33" s="43" t="e">
        <f t="shared" si="8"/>
        <v>#REF!</v>
      </c>
      <c r="N33" s="43" t="e">
        <f t="shared" si="8"/>
        <v>#REF!</v>
      </c>
      <c r="O33" s="43">
        <f>O34</f>
        <v>201049.5</v>
      </c>
      <c r="P33" s="43">
        <f t="shared" si="8"/>
        <v>201049.556</v>
      </c>
      <c r="Q33" s="104">
        <f>SUM(Q34)-6297.582</f>
        <v>189451.50699999998</v>
      </c>
      <c r="R33" s="118">
        <f t="shared" si="2"/>
        <v>94.23124863802235</v>
      </c>
    </row>
    <row r="34" spans="1:18" s="2" customFormat="1" ht="25.5">
      <c r="A34" s="16">
        <v>23</v>
      </c>
      <c r="B34" s="84" t="s">
        <v>2</v>
      </c>
      <c r="C34" s="22" t="s">
        <v>24</v>
      </c>
      <c r="D34" s="22" t="s">
        <v>10</v>
      </c>
      <c r="E34" s="167" t="s">
        <v>4</v>
      </c>
      <c r="F34" s="168"/>
      <c r="G34" s="22" t="s">
        <v>3</v>
      </c>
      <c r="H34" s="22" t="s">
        <v>1</v>
      </c>
      <c r="I34" s="23" t="s">
        <v>2</v>
      </c>
      <c r="J34" s="24" t="s">
        <v>29</v>
      </c>
      <c r="K34" s="38" t="e">
        <f>K35+K36+K55+#REF!+#REF!</f>
        <v>#REF!</v>
      </c>
      <c r="L34" s="38" t="e">
        <f>L35+L36+L55+#REF!+#REF!+#REF!</f>
        <v>#REF!</v>
      </c>
      <c r="M34" s="38" t="e">
        <f>M35+M36+M55+#REF!+#REF!+#REF!</f>
        <v>#REF!</v>
      </c>
      <c r="N34" s="38" t="e">
        <f>N35+N36+N55+#REF!+#REF!</f>
        <v>#REF!</v>
      </c>
      <c r="O34" s="36">
        <f>O35+O36+O55+O68+O69</f>
        <v>201049.5</v>
      </c>
      <c r="P34" s="36">
        <f>P35+P36+P55+P68+P69</f>
        <v>201049.556</v>
      </c>
      <c r="Q34" s="109">
        <f>Q35+Q36+Q55+Q68+Q69</f>
        <v>195749.08899999998</v>
      </c>
      <c r="R34" s="113">
        <f t="shared" si="2"/>
        <v>97.36360173807097</v>
      </c>
    </row>
    <row r="35" spans="1:18" s="2" customFormat="1" ht="24.75" customHeight="1">
      <c r="A35" s="16">
        <v>24</v>
      </c>
      <c r="B35" s="85" t="s">
        <v>2</v>
      </c>
      <c r="C35" s="28" t="s">
        <v>24</v>
      </c>
      <c r="D35" s="28" t="s">
        <v>10</v>
      </c>
      <c r="E35" s="169" t="s">
        <v>26</v>
      </c>
      <c r="F35" s="170"/>
      <c r="G35" s="28" t="s">
        <v>14</v>
      </c>
      <c r="H35" s="28" t="s">
        <v>1</v>
      </c>
      <c r="I35" s="29" t="s">
        <v>25</v>
      </c>
      <c r="J35" s="30" t="s">
        <v>104</v>
      </c>
      <c r="K35" s="45">
        <f>66999+285</f>
        <v>67284</v>
      </c>
      <c r="L35" s="45">
        <v>56071</v>
      </c>
      <c r="M35" s="55"/>
      <c r="N35" s="45">
        <f>66999+285</f>
        <v>67284</v>
      </c>
      <c r="O35" s="52">
        <v>86351</v>
      </c>
      <c r="P35" s="52">
        <v>86351</v>
      </c>
      <c r="Q35" s="52">
        <v>86351</v>
      </c>
      <c r="R35" s="112">
        <f t="shared" si="2"/>
        <v>100</v>
      </c>
    </row>
    <row r="36" spans="1:18" s="2" customFormat="1" ht="25.5">
      <c r="A36" s="16">
        <v>25</v>
      </c>
      <c r="B36" s="80" t="s">
        <v>2</v>
      </c>
      <c r="C36" s="7" t="s">
        <v>24</v>
      </c>
      <c r="D36" s="7" t="s">
        <v>10</v>
      </c>
      <c r="E36" s="163" t="s">
        <v>7</v>
      </c>
      <c r="F36" s="164"/>
      <c r="G36" s="7" t="s">
        <v>3</v>
      </c>
      <c r="H36" s="7" t="s">
        <v>1</v>
      </c>
      <c r="I36" s="56" t="s">
        <v>25</v>
      </c>
      <c r="J36" s="57" t="s">
        <v>97</v>
      </c>
      <c r="K36" s="36">
        <f>SUM(K37:K37)</f>
        <v>26927</v>
      </c>
      <c r="L36" s="36">
        <v>29044.7</v>
      </c>
      <c r="M36" s="36">
        <v>29044.7</v>
      </c>
      <c r="N36" s="36">
        <f>SUM(N37:N37)</f>
        <v>26927</v>
      </c>
      <c r="O36" s="38">
        <f>O37+O51+O52+O53+O54</f>
        <v>32958.2</v>
      </c>
      <c r="P36" s="38">
        <f>P37+P54+P53+P52+P51</f>
        <v>32958.2</v>
      </c>
      <c r="Q36" s="108">
        <f>Q37+Q54+Q53+Q52+Q51</f>
        <v>31778.623999999996</v>
      </c>
      <c r="R36" s="113">
        <f t="shared" si="2"/>
        <v>96.42099386495622</v>
      </c>
    </row>
    <row r="37" spans="1:18" ht="12.75">
      <c r="A37" s="16">
        <v>26</v>
      </c>
      <c r="B37" s="87" t="s">
        <v>2</v>
      </c>
      <c r="C37" s="58" t="s">
        <v>24</v>
      </c>
      <c r="D37" s="58" t="s">
        <v>10</v>
      </c>
      <c r="E37" s="159" t="s">
        <v>42</v>
      </c>
      <c r="F37" s="160"/>
      <c r="G37" s="58" t="s">
        <v>14</v>
      </c>
      <c r="H37" s="58" t="s">
        <v>1</v>
      </c>
      <c r="I37" s="59" t="s">
        <v>25</v>
      </c>
      <c r="J37" s="60" t="s">
        <v>105</v>
      </c>
      <c r="K37" s="39">
        <f aca="true" t="shared" si="9" ref="K37:Q37">SUM(K39:K50)</f>
        <v>26927</v>
      </c>
      <c r="L37" s="39">
        <f t="shared" si="9"/>
        <v>21133</v>
      </c>
      <c r="M37" s="39">
        <f t="shared" si="9"/>
        <v>0</v>
      </c>
      <c r="N37" s="39">
        <f t="shared" si="9"/>
        <v>26927</v>
      </c>
      <c r="O37" s="39">
        <f>O39+O40+O41+O42+O43+O44+O45+O46+O47+O48+O49+O50</f>
        <v>22843.8</v>
      </c>
      <c r="P37" s="39">
        <f t="shared" si="9"/>
        <v>22843.8</v>
      </c>
      <c r="Q37" s="106">
        <f t="shared" si="9"/>
        <v>21664.224</v>
      </c>
      <c r="R37" s="118">
        <f t="shared" si="2"/>
        <v>94.83634071389173</v>
      </c>
    </row>
    <row r="38" spans="1:18" ht="12.75">
      <c r="A38" s="16">
        <v>27</v>
      </c>
      <c r="B38" s="80"/>
      <c r="C38" s="7"/>
      <c r="D38" s="7"/>
      <c r="E38" s="79"/>
      <c r="F38" s="80"/>
      <c r="G38" s="7"/>
      <c r="H38" s="7"/>
      <c r="I38" s="56"/>
      <c r="J38" s="61" t="s">
        <v>28</v>
      </c>
      <c r="K38" s="35"/>
      <c r="L38" s="35"/>
      <c r="M38" s="32"/>
      <c r="N38" s="35"/>
      <c r="O38" s="35"/>
      <c r="P38" s="35"/>
      <c r="Q38" s="122"/>
      <c r="R38" s="113"/>
    </row>
    <row r="39" spans="1:18" ht="35.25" customHeight="1">
      <c r="A39" s="16">
        <v>28</v>
      </c>
      <c r="B39" s="80"/>
      <c r="C39" s="7"/>
      <c r="D39" s="7"/>
      <c r="E39" s="79"/>
      <c r="F39" s="80"/>
      <c r="G39" s="7"/>
      <c r="H39" s="7"/>
      <c r="I39" s="56"/>
      <c r="J39" s="62" t="s">
        <v>43</v>
      </c>
      <c r="K39" s="34">
        <v>3295</v>
      </c>
      <c r="L39" s="34">
        <v>2653</v>
      </c>
      <c r="M39" s="32"/>
      <c r="N39" s="35">
        <v>3295</v>
      </c>
      <c r="O39" s="35">
        <v>2993</v>
      </c>
      <c r="P39" s="35">
        <v>2993</v>
      </c>
      <c r="Q39" s="120">
        <v>2993</v>
      </c>
      <c r="R39" s="112">
        <f t="shared" si="2"/>
        <v>100</v>
      </c>
    </row>
    <row r="40" spans="1:18" ht="51.75">
      <c r="A40" s="16">
        <v>29</v>
      </c>
      <c r="B40" s="80"/>
      <c r="C40" s="7"/>
      <c r="D40" s="7"/>
      <c r="E40" s="79"/>
      <c r="F40" s="80"/>
      <c r="G40" s="7"/>
      <c r="H40" s="7"/>
      <c r="I40" s="56"/>
      <c r="J40" s="61" t="s">
        <v>61</v>
      </c>
      <c r="K40" s="44">
        <f>17124+5095</f>
        <v>22219</v>
      </c>
      <c r="L40" s="44">
        <v>17067</v>
      </c>
      <c r="M40" s="32"/>
      <c r="N40" s="35">
        <v>22219</v>
      </c>
      <c r="O40" s="53">
        <v>11454</v>
      </c>
      <c r="P40" s="53">
        <v>11454</v>
      </c>
      <c r="Q40" s="120">
        <v>11454</v>
      </c>
      <c r="R40" s="113">
        <f t="shared" si="2"/>
        <v>100</v>
      </c>
    </row>
    <row r="41" spans="1:18" ht="39">
      <c r="A41" s="16">
        <v>30</v>
      </c>
      <c r="B41" s="80"/>
      <c r="C41" s="7"/>
      <c r="D41" s="7"/>
      <c r="E41" s="79"/>
      <c r="F41" s="80"/>
      <c r="G41" s="7"/>
      <c r="H41" s="7"/>
      <c r="I41" s="56"/>
      <c r="J41" s="61" t="s">
        <v>95</v>
      </c>
      <c r="K41" s="44"/>
      <c r="L41" s="44"/>
      <c r="M41" s="32"/>
      <c r="N41" s="35"/>
      <c r="O41" s="53">
        <v>1043</v>
      </c>
      <c r="P41" s="53">
        <f>34+1009</f>
        <v>1043</v>
      </c>
      <c r="Q41" s="120">
        <v>1043</v>
      </c>
      <c r="R41" s="112">
        <f t="shared" si="2"/>
        <v>100</v>
      </c>
    </row>
    <row r="42" spans="1:18" ht="42" customHeight="1">
      <c r="A42" s="16">
        <v>31</v>
      </c>
      <c r="B42" s="80"/>
      <c r="C42" s="7"/>
      <c r="D42" s="7"/>
      <c r="E42" s="79"/>
      <c r="F42" s="80"/>
      <c r="G42" s="7"/>
      <c r="H42" s="7"/>
      <c r="I42" s="56"/>
      <c r="J42" s="61" t="s">
        <v>106</v>
      </c>
      <c r="K42" s="44"/>
      <c r="L42" s="44"/>
      <c r="M42" s="32"/>
      <c r="N42" s="35"/>
      <c r="O42" s="53">
        <v>656</v>
      </c>
      <c r="P42" s="53">
        <v>656</v>
      </c>
      <c r="Q42" s="120">
        <v>656</v>
      </c>
      <c r="R42" s="113">
        <f t="shared" si="2"/>
        <v>100</v>
      </c>
    </row>
    <row r="43" spans="1:18" ht="64.5" customHeight="1">
      <c r="A43" s="16">
        <v>32</v>
      </c>
      <c r="B43" s="80"/>
      <c r="C43" s="7"/>
      <c r="D43" s="7"/>
      <c r="E43" s="79"/>
      <c r="F43" s="80"/>
      <c r="G43" s="7"/>
      <c r="H43" s="7"/>
      <c r="I43" s="56"/>
      <c r="J43" s="20" t="s">
        <v>108</v>
      </c>
      <c r="K43" s="44"/>
      <c r="L43" s="44"/>
      <c r="M43" s="32"/>
      <c r="N43" s="35"/>
      <c r="O43" s="53">
        <v>35</v>
      </c>
      <c r="P43" s="53">
        <v>35</v>
      </c>
      <c r="Q43" s="120">
        <v>35</v>
      </c>
      <c r="R43" s="112">
        <f t="shared" si="2"/>
        <v>100</v>
      </c>
    </row>
    <row r="44" spans="1:18" ht="51.75">
      <c r="A44" s="16">
        <v>33</v>
      </c>
      <c r="B44" s="80"/>
      <c r="C44" s="7"/>
      <c r="D44" s="7"/>
      <c r="E44" s="79"/>
      <c r="F44" s="80"/>
      <c r="G44" s="7"/>
      <c r="H44" s="7"/>
      <c r="I44" s="56"/>
      <c r="J44" s="61" t="s">
        <v>107</v>
      </c>
      <c r="K44" s="44"/>
      <c r="L44" s="44"/>
      <c r="M44" s="32"/>
      <c r="N44" s="35"/>
      <c r="O44" s="53">
        <v>24</v>
      </c>
      <c r="P44" s="53">
        <v>24</v>
      </c>
      <c r="Q44" s="120">
        <v>24</v>
      </c>
      <c r="R44" s="113">
        <f t="shared" si="2"/>
        <v>100</v>
      </c>
    </row>
    <row r="45" spans="1:18" ht="51" customHeight="1">
      <c r="A45" s="16">
        <v>34</v>
      </c>
      <c r="B45" s="80"/>
      <c r="C45" s="7"/>
      <c r="D45" s="7"/>
      <c r="E45" s="79"/>
      <c r="F45" s="80"/>
      <c r="G45" s="7"/>
      <c r="H45" s="7"/>
      <c r="I45" s="56"/>
      <c r="J45" s="61" t="s">
        <v>87</v>
      </c>
      <c r="K45" s="44"/>
      <c r="L45" s="44"/>
      <c r="M45" s="32"/>
      <c r="N45" s="35"/>
      <c r="O45" s="53">
        <v>1111.3</v>
      </c>
      <c r="P45" s="53">
        <v>1111.3</v>
      </c>
      <c r="Q45" s="120">
        <v>0</v>
      </c>
      <c r="R45" s="112">
        <f t="shared" si="2"/>
        <v>0</v>
      </c>
    </row>
    <row r="46" spans="1:18" ht="90">
      <c r="A46" s="16">
        <v>35</v>
      </c>
      <c r="B46" s="80"/>
      <c r="C46" s="7"/>
      <c r="D46" s="7"/>
      <c r="E46" s="79"/>
      <c r="F46" s="80"/>
      <c r="G46" s="7"/>
      <c r="H46" s="7"/>
      <c r="I46" s="56"/>
      <c r="J46" s="61" t="s">
        <v>91</v>
      </c>
      <c r="K46" s="44"/>
      <c r="L46" s="44"/>
      <c r="M46" s="32"/>
      <c r="N46" s="35"/>
      <c r="O46" s="53">
        <v>1600</v>
      </c>
      <c r="P46" s="53">
        <v>1600</v>
      </c>
      <c r="Q46" s="120">
        <v>1600</v>
      </c>
      <c r="R46" s="113">
        <f t="shared" si="2"/>
        <v>100</v>
      </c>
    </row>
    <row r="47" spans="1:18" ht="64.5">
      <c r="A47" s="16">
        <v>36</v>
      </c>
      <c r="B47" s="80"/>
      <c r="C47" s="7"/>
      <c r="D47" s="7"/>
      <c r="E47" s="79"/>
      <c r="F47" s="80"/>
      <c r="G47" s="7"/>
      <c r="H47" s="7"/>
      <c r="I47" s="56"/>
      <c r="J47" s="61" t="s">
        <v>86</v>
      </c>
      <c r="K47" s="44"/>
      <c r="L47" s="44"/>
      <c r="M47" s="32"/>
      <c r="N47" s="35"/>
      <c r="O47" s="53">
        <v>871</v>
      </c>
      <c r="P47" s="53">
        <v>871</v>
      </c>
      <c r="Q47" s="120">
        <v>871</v>
      </c>
      <c r="R47" s="112">
        <f t="shared" si="2"/>
        <v>100</v>
      </c>
    </row>
    <row r="48" spans="1:18" ht="27.75" customHeight="1">
      <c r="A48" s="16">
        <v>37</v>
      </c>
      <c r="B48" s="80"/>
      <c r="C48" s="7"/>
      <c r="D48" s="7"/>
      <c r="E48" s="79"/>
      <c r="F48" s="80"/>
      <c r="G48" s="7"/>
      <c r="H48" s="7"/>
      <c r="I48" s="56"/>
      <c r="J48" s="61" t="s">
        <v>84</v>
      </c>
      <c r="K48" s="44"/>
      <c r="L48" s="44"/>
      <c r="M48" s="32"/>
      <c r="N48" s="35"/>
      <c r="O48" s="53">
        <v>1271.6</v>
      </c>
      <c r="P48" s="53">
        <f>3934.6-2663</f>
        <v>1271.6</v>
      </c>
      <c r="Q48" s="120">
        <v>1271.6</v>
      </c>
      <c r="R48" s="113">
        <f t="shared" si="2"/>
        <v>100</v>
      </c>
    </row>
    <row r="49" spans="1:18" ht="24.75" customHeight="1">
      <c r="A49" s="16">
        <v>38</v>
      </c>
      <c r="B49" s="80"/>
      <c r="C49" s="7"/>
      <c r="D49" s="7"/>
      <c r="E49" s="79"/>
      <c r="F49" s="80"/>
      <c r="G49" s="7"/>
      <c r="H49" s="7"/>
      <c r="I49" s="56"/>
      <c r="J49" s="61" t="s">
        <v>90</v>
      </c>
      <c r="K49" s="44"/>
      <c r="L49" s="44"/>
      <c r="M49" s="32"/>
      <c r="N49" s="35"/>
      <c r="O49" s="53">
        <v>325.9</v>
      </c>
      <c r="P49" s="53">
        <v>325.9</v>
      </c>
      <c r="Q49" s="120">
        <v>257.624</v>
      </c>
      <c r="R49" s="112">
        <f t="shared" si="2"/>
        <v>79.0500153421295</v>
      </c>
    </row>
    <row r="50" spans="1:18" ht="25.5">
      <c r="A50" s="16">
        <v>39</v>
      </c>
      <c r="B50" s="80"/>
      <c r="C50" s="7"/>
      <c r="D50" s="7"/>
      <c r="E50" s="79"/>
      <c r="F50" s="80"/>
      <c r="G50" s="7"/>
      <c r="H50" s="7"/>
      <c r="I50" s="56"/>
      <c r="J50" s="63" t="s">
        <v>62</v>
      </c>
      <c r="K50" s="35">
        <v>1413</v>
      </c>
      <c r="L50" s="35">
        <v>1413</v>
      </c>
      <c r="M50" s="32"/>
      <c r="N50" s="35">
        <v>1413</v>
      </c>
      <c r="O50" s="35">
        <v>1459</v>
      </c>
      <c r="P50" s="35">
        <v>1459</v>
      </c>
      <c r="Q50" s="120">
        <v>1459</v>
      </c>
      <c r="R50" s="113">
        <f t="shared" si="2"/>
        <v>100</v>
      </c>
    </row>
    <row r="51" spans="1:18" ht="39">
      <c r="A51" s="16">
        <v>40</v>
      </c>
      <c r="B51" s="82" t="s">
        <v>2</v>
      </c>
      <c r="C51" s="9" t="s">
        <v>24</v>
      </c>
      <c r="D51" s="9" t="s">
        <v>10</v>
      </c>
      <c r="E51" s="81" t="s">
        <v>10</v>
      </c>
      <c r="F51" s="82" t="s">
        <v>92</v>
      </c>
      <c r="G51" s="9" t="s">
        <v>14</v>
      </c>
      <c r="H51" s="9" t="s">
        <v>1</v>
      </c>
      <c r="I51" s="10" t="s">
        <v>25</v>
      </c>
      <c r="J51" s="89" t="s">
        <v>98</v>
      </c>
      <c r="K51" s="35"/>
      <c r="L51" s="35"/>
      <c r="M51" s="32"/>
      <c r="N51" s="35"/>
      <c r="O51" s="35">
        <v>1586</v>
      </c>
      <c r="P51" s="90">
        <f>976+610</f>
        <v>1586</v>
      </c>
      <c r="Q51" s="53">
        <v>1586</v>
      </c>
      <c r="R51" s="112">
        <f t="shared" si="2"/>
        <v>100</v>
      </c>
    </row>
    <row r="52" spans="1:18" ht="38.25">
      <c r="A52" s="16">
        <v>41</v>
      </c>
      <c r="B52" s="82" t="s">
        <v>2</v>
      </c>
      <c r="C52" s="9" t="s">
        <v>24</v>
      </c>
      <c r="D52" s="9" t="s">
        <v>10</v>
      </c>
      <c r="E52" s="81" t="s">
        <v>10</v>
      </c>
      <c r="F52" s="82" t="s">
        <v>88</v>
      </c>
      <c r="G52" s="9" t="s">
        <v>14</v>
      </c>
      <c r="H52" s="9" t="s">
        <v>1</v>
      </c>
      <c r="I52" s="10" t="s">
        <v>25</v>
      </c>
      <c r="J52" s="64" t="s">
        <v>89</v>
      </c>
      <c r="K52" s="35"/>
      <c r="L52" s="35"/>
      <c r="M52" s="32"/>
      <c r="N52" s="35"/>
      <c r="O52" s="35">
        <v>150</v>
      </c>
      <c r="P52" s="35">
        <v>150</v>
      </c>
      <c r="Q52" s="148">
        <v>150</v>
      </c>
      <c r="R52" s="113">
        <f t="shared" si="2"/>
        <v>100</v>
      </c>
    </row>
    <row r="53" spans="1:18" ht="25.5">
      <c r="A53" s="16">
        <v>42</v>
      </c>
      <c r="B53" s="82" t="s">
        <v>2</v>
      </c>
      <c r="C53" s="9" t="s">
        <v>24</v>
      </c>
      <c r="D53" s="9" t="s">
        <v>10</v>
      </c>
      <c r="E53" s="81" t="s">
        <v>10</v>
      </c>
      <c r="F53" s="82" t="s">
        <v>80</v>
      </c>
      <c r="G53" s="9" t="s">
        <v>14</v>
      </c>
      <c r="H53" s="9" t="s">
        <v>1</v>
      </c>
      <c r="I53" s="10" t="s">
        <v>25</v>
      </c>
      <c r="J53" s="64" t="s">
        <v>82</v>
      </c>
      <c r="K53" s="35"/>
      <c r="L53" s="35"/>
      <c r="M53" s="32"/>
      <c r="N53" s="35"/>
      <c r="O53" s="35">
        <v>0</v>
      </c>
      <c r="P53" s="35">
        <v>0</v>
      </c>
      <c r="Q53" s="53">
        <v>0</v>
      </c>
      <c r="R53" s="112">
        <v>0</v>
      </c>
    </row>
    <row r="54" spans="1:18" ht="38.25">
      <c r="A54" s="16">
        <v>43</v>
      </c>
      <c r="B54" s="82" t="s">
        <v>2</v>
      </c>
      <c r="C54" s="9" t="s">
        <v>24</v>
      </c>
      <c r="D54" s="9" t="s">
        <v>10</v>
      </c>
      <c r="E54" s="81" t="s">
        <v>10</v>
      </c>
      <c r="F54" s="82" t="s">
        <v>79</v>
      </c>
      <c r="G54" s="9" t="s">
        <v>14</v>
      </c>
      <c r="H54" s="9" t="s">
        <v>1</v>
      </c>
      <c r="I54" s="10" t="s">
        <v>25</v>
      </c>
      <c r="J54" s="64" t="s">
        <v>83</v>
      </c>
      <c r="K54" s="35"/>
      <c r="L54" s="35"/>
      <c r="M54" s="32"/>
      <c r="N54" s="35"/>
      <c r="O54" s="35">
        <v>8378.4</v>
      </c>
      <c r="P54" s="35">
        <v>8378.4</v>
      </c>
      <c r="Q54" s="148">
        <v>8378.4</v>
      </c>
      <c r="R54" s="113">
        <f t="shared" si="2"/>
        <v>100</v>
      </c>
    </row>
    <row r="55" spans="1:18" ht="25.5">
      <c r="A55" s="16">
        <v>44</v>
      </c>
      <c r="B55" s="87" t="s">
        <v>2</v>
      </c>
      <c r="C55" s="58" t="s">
        <v>24</v>
      </c>
      <c r="D55" s="58" t="s">
        <v>10</v>
      </c>
      <c r="E55" s="159" t="s">
        <v>11</v>
      </c>
      <c r="F55" s="160"/>
      <c r="G55" s="58" t="s">
        <v>3</v>
      </c>
      <c r="H55" s="58" t="s">
        <v>1</v>
      </c>
      <c r="I55" s="59" t="s">
        <v>25</v>
      </c>
      <c r="J55" s="91" t="s">
        <v>44</v>
      </c>
      <c r="K55" s="41">
        <f aca="true" t="shared" si="10" ref="K55:Q55">SUM(K56:K59,K60,K65)</f>
        <v>76342</v>
      </c>
      <c r="L55" s="41">
        <f t="shared" si="10"/>
        <v>66130.3</v>
      </c>
      <c r="M55" s="41">
        <f t="shared" si="10"/>
        <v>0</v>
      </c>
      <c r="N55" s="41">
        <f t="shared" si="10"/>
        <v>76342</v>
      </c>
      <c r="O55" s="41">
        <f>SUM(O56:O59,O60,O65)</f>
        <v>80384.5</v>
      </c>
      <c r="P55" s="41">
        <f t="shared" si="10"/>
        <v>80384.5</v>
      </c>
      <c r="Q55" s="105">
        <f t="shared" si="10"/>
        <v>76263.66500000001</v>
      </c>
      <c r="R55" s="118">
        <f t="shared" si="2"/>
        <v>94.87359503386848</v>
      </c>
    </row>
    <row r="56" spans="1:18" ht="36" customHeight="1">
      <c r="A56" s="16">
        <v>45</v>
      </c>
      <c r="B56" s="80" t="s">
        <v>2</v>
      </c>
      <c r="C56" s="7" t="s">
        <v>24</v>
      </c>
      <c r="D56" s="7" t="s">
        <v>10</v>
      </c>
      <c r="E56" s="163" t="s">
        <v>59</v>
      </c>
      <c r="F56" s="164"/>
      <c r="G56" s="7" t="s">
        <v>14</v>
      </c>
      <c r="H56" s="7" t="s">
        <v>1</v>
      </c>
      <c r="I56" s="56" t="s">
        <v>25</v>
      </c>
      <c r="J56" s="88" t="s">
        <v>77</v>
      </c>
      <c r="K56" s="34">
        <v>5814</v>
      </c>
      <c r="L56" s="34">
        <v>4700</v>
      </c>
      <c r="M56" s="32"/>
      <c r="N56" s="35">
        <v>5814</v>
      </c>
      <c r="O56" s="35">
        <v>6881.9</v>
      </c>
      <c r="P56" s="35">
        <v>6881.9</v>
      </c>
      <c r="Q56" s="148">
        <v>3890</v>
      </c>
      <c r="R56" s="113">
        <f t="shared" si="2"/>
        <v>56.525087548496785</v>
      </c>
    </row>
    <row r="57" spans="1:18" ht="38.25">
      <c r="A57" s="16">
        <v>46</v>
      </c>
      <c r="B57" s="80" t="s">
        <v>2</v>
      </c>
      <c r="C57" s="7" t="s">
        <v>24</v>
      </c>
      <c r="D57" s="7" t="s">
        <v>10</v>
      </c>
      <c r="E57" s="163" t="s">
        <v>45</v>
      </c>
      <c r="F57" s="164"/>
      <c r="G57" s="7" t="s">
        <v>14</v>
      </c>
      <c r="H57" s="7" t="s">
        <v>1</v>
      </c>
      <c r="I57" s="56" t="s">
        <v>25</v>
      </c>
      <c r="J57" s="62" t="s">
        <v>78</v>
      </c>
      <c r="K57" s="35">
        <v>433.9</v>
      </c>
      <c r="L57" s="35">
        <v>433.9</v>
      </c>
      <c r="M57" s="32"/>
      <c r="N57" s="35">
        <v>433.9</v>
      </c>
      <c r="O57" s="35">
        <v>286.4</v>
      </c>
      <c r="P57" s="35">
        <v>286.4</v>
      </c>
      <c r="Q57" s="53">
        <v>286.4</v>
      </c>
      <c r="R57" s="112">
        <f t="shared" si="2"/>
        <v>100</v>
      </c>
    </row>
    <row r="58" spans="1:18" ht="38.25">
      <c r="A58" s="16">
        <v>47</v>
      </c>
      <c r="B58" s="80" t="s">
        <v>2</v>
      </c>
      <c r="C58" s="7" t="s">
        <v>24</v>
      </c>
      <c r="D58" s="7" t="s">
        <v>10</v>
      </c>
      <c r="E58" s="79" t="s">
        <v>93</v>
      </c>
      <c r="F58" s="80" t="s">
        <v>94</v>
      </c>
      <c r="G58" s="7" t="s">
        <v>14</v>
      </c>
      <c r="H58" s="7" t="s">
        <v>1</v>
      </c>
      <c r="I58" s="56" t="s">
        <v>25</v>
      </c>
      <c r="J58" s="92" t="s">
        <v>99</v>
      </c>
      <c r="K58" s="35"/>
      <c r="L58" s="35"/>
      <c r="M58" s="32"/>
      <c r="N58" s="35"/>
      <c r="O58" s="35">
        <v>477.2</v>
      </c>
      <c r="P58" s="35">
        <v>477.2</v>
      </c>
      <c r="Q58" s="53">
        <v>477.2</v>
      </c>
      <c r="R58" s="113">
        <f t="shared" si="2"/>
        <v>100</v>
      </c>
    </row>
    <row r="59" spans="1:18" ht="38.25">
      <c r="A59" s="16">
        <v>48</v>
      </c>
      <c r="B59" s="80" t="s">
        <v>2</v>
      </c>
      <c r="C59" s="7" t="s">
        <v>24</v>
      </c>
      <c r="D59" s="7" t="s">
        <v>10</v>
      </c>
      <c r="E59" s="163" t="s">
        <v>46</v>
      </c>
      <c r="F59" s="164"/>
      <c r="G59" s="7" t="s">
        <v>14</v>
      </c>
      <c r="H59" s="7" t="s">
        <v>1</v>
      </c>
      <c r="I59" s="56" t="s">
        <v>25</v>
      </c>
      <c r="J59" s="88" t="s">
        <v>76</v>
      </c>
      <c r="K59" s="35">
        <v>6565</v>
      </c>
      <c r="L59" s="35">
        <v>5152</v>
      </c>
      <c r="M59" s="32"/>
      <c r="N59" s="35">
        <v>6565</v>
      </c>
      <c r="O59" s="35">
        <v>7234</v>
      </c>
      <c r="P59" s="35">
        <v>7234</v>
      </c>
      <c r="Q59" s="53">
        <v>6105.065</v>
      </c>
      <c r="R59" s="112">
        <f t="shared" si="2"/>
        <v>84.3940420237766</v>
      </c>
    </row>
    <row r="60" spans="1:18" ht="41.25" customHeight="1">
      <c r="A60" s="16">
        <v>49</v>
      </c>
      <c r="B60" s="87" t="s">
        <v>2</v>
      </c>
      <c r="C60" s="58" t="s">
        <v>24</v>
      </c>
      <c r="D60" s="58" t="s">
        <v>10</v>
      </c>
      <c r="E60" s="159" t="s">
        <v>49</v>
      </c>
      <c r="F60" s="160"/>
      <c r="G60" s="58" t="s">
        <v>14</v>
      </c>
      <c r="H60" s="58" t="s">
        <v>1</v>
      </c>
      <c r="I60" s="59" t="s">
        <v>25</v>
      </c>
      <c r="J60" s="91" t="s">
        <v>60</v>
      </c>
      <c r="K60" s="40">
        <f aca="true" t="shared" si="11" ref="K60:Q60">SUM(K62:K64)</f>
        <v>15225.1</v>
      </c>
      <c r="L60" s="40">
        <f t="shared" si="11"/>
        <v>14365.4</v>
      </c>
      <c r="M60" s="40">
        <f t="shared" si="11"/>
        <v>0</v>
      </c>
      <c r="N60" s="40">
        <f t="shared" si="11"/>
        <v>15225.1</v>
      </c>
      <c r="O60" s="40">
        <f>SUM(O62:O64)</f>
        <v>15343</v>
      </c>
      <c r="P60" s="40">
        <f t="shared" si="11"/>
        <v>15343</v>
      </c>
      <c r="Q60" s="149">
        <f t="shared" si="11"/>
        <v>15343</v>
      </c>
      <c r="R60" s="137">
        <f t="shared" si="2"/>
        <v>100</v>
      </c>
    </row>
    <row r="61" spans="1:18" ht="12.75">
      <c r="A61" s="16">
        <v>50</v>
      </c>
      <c r="B61" s="84"/>
      <c r="C61" s="22"/>
      <c r="D61" s="22"/>
      <c r="E61" s="83"/>
      <c r="F61" s="84"/>
      <c r="G61" s="22"/>
      <c r="H61" s="22"/>
      <c r="I61" s="23"/>
      <c r="J61" s="62" t="s">
        <v>28</v>
      </c>
      <c r="K61" s="35"/>
      <c r="L61" s="35"/>
      <c r="M61" s="32"/>
      <c r="N61" s="35"/>
      <c r="O61" s="35"/>
      <c r="P61" s="35"/>
      <c r="Q61" s="121"/>
      <c r="R61" s="112"/>
    </row>
    <row r="62" spans="1:18" ht="51">
      <c r="A62" s="16">
        <v>51</v>
      </c>
      <c r="B62" s="80"/>
      <c r="C62" s="7"/>
      <c r="D62" s="7"/>
      <c r="E62" s="79"/>
      <c r="F62" s="80"/>
      <c r="G62" s="7"/>
      <c r="H62" s="7"/>
      <c r="I62" s="56"/>
      <c r="J62" s="88" t="s">
        <v>63</v>
      </c>
      <c r="K62" s="35">
        <v>15146</v>
      </c>
      <c r="L62" s="35">
        <v>14286.3</v>
      </c>
      <c r="M62" s="32"/>
      <c r="N62" s="35">
        <v>15146</v>
      </c>
      <c r="O62" s="35">
        <v>15259.5</v>
      </c>
      <c r="P62" s="35">
        <v>15259.5</v>
      </c>
      <c r="Q62" s="122">
        <v>15259.5</v>
      </c>
      <c r="R62" s="113">
        <f t="shared" si="2"/>
        <v>100</v>
      </c>
    </row>
    <row r="63" spans="1:18" ht="61.5" customHeight="1">
      <c r="A63" s="16">
        <v>52</v>
      </c>
      <c r="B63" s="80"/>
      <c r="C63" s="7"/>
      <c r="D63" s="7"/>
      <c r="E63" s="79"/>
      <c r="F63" s="80"/>
      <c r="G63" s="7"/>
      <c r="H63" s="7"/>
      <c r="I63" s="56"/>
      <c r="J63" s="88" t="s">
        <v>68</v>
      </c>
      <c r="K63" s="35">
        <v>0.1</v>
      </c>
      <c r="L63" s="35">
        <v>0.1</v>
      </c>
      <c r="M63" s="32"/>
      <c r="N63" s="35">
        <v>0.1</v>
      </c>
      <c r="O63" s="35">
        <v>0.1</v>
      </c>
      <c r="P63" s="35">
        <v>0.1</v>
      </c>
      <c r="Q63" s="121">
        <v>0.1</v>
      </c>
      <c r="R63" s="112">
        <f t="shared" si="2"/>
        <v>100</v>
      </c>
    </row>
    <row r="64" spans="1:18" ht="25.5">
      <c r="A64" s="16">
        <v>53</v>
      </c>
      <c r="B64" s="80"/>
      <c r="C64" s="7"/>
      <c r="D64" s="7"/>
      <c r="E64" s="79"/>
      <c r="F64" s="80"/>
      <c r="G64" s="7"/>
      <c r="H64" s="7"/>
      <c r="I64" s="56"/>
      <c r="J64" s="88" t="s">
        <v>69</v>
      </c>
      <c r="K64" s="34">
        <v>79</v>
      </c>
      <c r="L64" s="34">
        <v>79</v>
      </c>
      <c r="M64" s="32"/>
      <c r="N64" s="34">
        <v>79</v>
      </c>
      <c r="O64" s="35">
        <v>83.4</v>
      </c>
      <c r="P64" s="35">
        <v>83.4</v>
      </c>
      <c r="Q64" s="122">
        <v>83.4</v>
      </c>
      <c r="R64" s="113">
        <f t="shared" si="2"/>
        <v>100</v>
      </c>
    </row>
    <row r="65" spans="1:18" ht="12.75">
      <c r="A65" s="16">
        <v>54</v>
      </c>
      <c r="B65" s="87" t="s">
        <v>2</v>
      </c>
      <c r="C65" s="58" t="s">
        <v>24</v>
      </c>
      <c r="D65" s="58" t="s">
        <v>10</v>
      </c>
      <c r="E65" s="159" t="s">
        <v>27</v>
      </c>
      <c r="F65" s="160"/>
      <c r="G65" s="58" t="s">
        <v>14</v>
      </c>
      <c r="H65" s="58" t="s">
        <v>1</v>
      </c>
      <c r="I65" s="59" t="s">
        <v>25</v>
      </c>
      <c r="J65" s="93" t="s">
        <v>100</v>
      </c>
      <c r="K65" s="41">
        <f aca="true" t="shared" si="12" ref="K65:Q65">SUM(K67:K67)</f>
        <v>48304</v>
      </c>
      <c r="L65" s="41">
        <f t="shared" si="12"/>
        <v>41479</v>
      </c>
      <c r="M65" s="41">
        <f t="shared" si="12"/>
        <v>0</v>
      </c>
      <c r="N65" s="41">
        <f t="shared" si="12"/>
        <v>48304</v>
      </c>
      <c r="O65" s="41">
        <f>SUM(O67:O67)</f>
        <v>50162</v>
      </c>
      <c r="P65" s="41">
        <f t="shared" si="12"/>
        <v>50162</v>
      </c>
      <c r="Q65" s="105">
        <f t="shared" si="12"/>
        <v>50162</v>
      </c>
      <c r="R65" s="118">
        <f t="shared" si="2"/>
        <v>100</v>
      </c>
    </row>
    <row r="66" spans="1:18" ht="12.75">
      <c r="A66" s="16">
        <v>55</v>
      </c>
      <c r="B66" s="80"/>
      <c r="C66" s="7"/>
      <c r="D66" s="7"/>
      <c r="E66" s="79"/>
      <c r="F66" s="80"/>
      <c r="G66" s="7"/>
      <c r="H66" s="7"/>
      <c r="I66" s="56"/>
      <c r="J66" s="62" t="s">
        <v>28</v>
      </c>
      <c r="K66" s="34"/>
      <c r="L66" s="34"/>
      <c r="M66" s="32"/>
      <c r="N66" s="35"/>
      <c r="O66" s="35"/>
      <c r="P66" s="35"/>
      <c r="Q66" s="122"/>
      <c r="R66" s="113"/>
    </row>
    <row r="67" spans="1:18" ht="165.75" customHeight="1">
      <c r="A67" s="16">
        <v>56</v>
      </c>
      <c r="B67" s="80"/>
      <c r="C67" s="7"/>
      <c r="D67" s="7"/>
      <c r="E67" s="79"/>
      <c r="F67" s="80"/>
      <c r="G67" s="7"/>
      <c r="H67" s="7"/>
      <c r="I67" s="56"/>
      <c r="J67" s="94" t="s">
        <v>67</v>
      </c>
      <c r="K67" s="44">
        <f>47602+351+351</f>
        <v>48304</v>
      </c>
      <c r="L67" s="44">
        <v>41479</v>
      </c>
      <c r="M67" s="32"/>
      <c r="N67" s="44">
        <f>47602+351+351</f>
        <v>48304</v>
      </c>
      <c r="O67" s="35">
        <v>50162</v>
      </c>
      <c r="P67" s="35">
        <f>49918+191+53</f>
        <v>50162</v>
      </c>
      <c r="Q67" s="120">
        <v>50162</v>
      </c>
      <c r="R67" s="112">
        <f t="shared" si="2"/>
        <v>100</v>
      </c>
    </row>
    <row r="68" spans="1:18" ht="45" customHeight="1">
      <c r="A68" s="65">
        <v>57</v>
      </c>
      <c r="B68" s="66" t="s">
        <v>2</v>
      </c>
      <c r="C68" s="67" t="s">
        <v>24</v>
      </c>
      <c r="D68" s="67" t="s">
        <v>10</v>
      </c>
      <c r="E68" s="68" t="s">
        <v>14</v>
      </c>
      <c r="F68" s="66" t="s">
        <v>81</v>
      </c>
      <c r="G68" s="67" t="s">
        <v>14</v>
      </c>
      <c r="H68" s="67" t="s">
        <v>1</v>
      </c>
      <c r="I68" s="69" t="s">
        <v>25</v>
      </c>
      <c r="J68" s="70" t="s">
        <v>85</v>
      </c>
      <c r="K68" s="71"/>
      <c r="L68" s="71"/>
      <c r="M68" s="72"/>
      <c r="N68" s="71"/>
      <c r="O68" s="34">
        <v>30</v>
      </c>
      <c r="P68" s="73">
        <v>30</v>
      </c>
      <c r="Q68" s="148">
        <v>30</v>
      </c>
      <c r="R68" s="112">
        <f t="shared" si="2"/>
        <v>100</v>
      </c>
    </row>
    <row r="69" spans="1:18" ht="27" customHeight="1">
      <c r="A69" s="16">
        <v>58</v>
      </c>
      <c r="B69" s="87" t="s">
        <v>2</v>
      </c>
      <c r="C69" s="58" t="s">
        <v>24</v>
      </c>
      <c r="D69" s="58" t="s">
        <v>10</v>
      </c>
      <c r="E69" s="86" t="s">
        <v>14</v>
      </c>
      <c r="F69" s="87" t="s">
        <v>101</v>
      </c>
      <c r="G69" s="58" t="s">
        <v>14</v>
      </c>
      <c r="H69" s="58" t="s">
        <v>1</v>
      </c>
      <c r="I69" s="77" t="s">
        <v>25</v>
      </c>
      <c r="J69" s="78" t="s">
        <v>102</v>
      </c>
      <c r="K69" s="75"/>
      <c r="L69" s="75"/>
      <c r="M69" s="76"/>
      <c r="N69" s="75"/>
      <c r="O69" s="142">
        <f>O73+O72+O71</f>
        <v>1325.8</v>
      </c>
      <c r="P69" s="142">
        <f>P73+P72+P71</f>
        <v>1325.856</v>
      </c>
      <c r="Q69" s="142">
        <f>Q73+Q72+Q71</f>
        <v>1325.8</v>
      </c>
      <c r="R69" s="118">
        <f t="shared" si="2"/>
        <v>99.99577631356648</v>
      </c>
    </row>
    <row r="70" spans="1:18" ht="14.25" customHeight="1">
      <c r="A70" s="65">
        <v>59</v>
      </c>
      <c r="B70" s="66"/>
      <c r="C70" s="67"/>
      <c r="D70" s="67"/>
      <c r="E70" s="68"/>
      <c r="F70" s="66"/>
      <c r="G70" s="67"/>
      <c r="H70" s="67"/>
      <c r="I70" s="69"/>
      <c r="J70" s="74" t="s">
        <v>28</v>
      </c>
      <c r="K70" s="71"/>
      <c r="L70" s="71"/>
      <c r="M70" s="72"/>
      <c r="N70" s="71"/>
      <c r="O70" s="41"/>
      <c r="P70" s="73"/>
      <c r="Q70" s="121"/>
      <c r="R70" s="112"/>
    </row>
    <row r="71" spans="1:18" ht="41.25" customHeight="1">
      <c r="A71" s="16">
        <v>60</v>
      </c>
      <c r="B71" s="117"/>
      <c r="C71" s="58"/>
      <c r="D71" s="58"/>
      <c r="E71" s="116"/>
      <c r="F71" s="117"/>
      <c r="G71" s="58"/>
      <c r="H71" s="58"/>
      <c r="I71" s="77"/>
      <c r="J71" s="70" t="s">
        <v>111</v>
      </c>
      <c r="K71" s="44"/>
      <c r="L71" s="44"/>
      <c r="M71" s="119"/>
      <c r="N71" s="44"/>
      <c r="O71" s="35">
        <v>766.9</v>
      </c>
      <c r="P71" s="35">
        <v>766.908</v>
      </c>
      <c r="Q71" s="150">
        <v>766.9</v>
      </c>
      <c r="R71" s="112">
        <f t="shared" si="2"/>
        <v>99.99895685010458</v>
      </c>
    </row>
    <row r="72" spans="1:18" ht="38.25" customHeight="1">
      <c r="A72" s="16">
        <v>61</v>
      </c>
      <c r="B72" s="117"/>
      <c r="C72" s="58"/>
      <c r="D72" s="58"/>
      <c r="E72" s="116"/>
      <c r="F72" s="117"/>
      <c r="G72" s="58"/>
      <c r="H72" s="58"/>
      <c r="I72" s="77"/>
      <c r="J72" s="70" t="s">
        <v>112</v>
      </c>
      <c r="K72" s="101"/>
      <c r="L72" s="101"/>
      <c r="M72" s="32"/>
      <c r="N72" s="101"/>
      <c r="O72" s="35">
        <v>499.9</v>
      </c>
      <c r="P72" s="35">
        <v>499.948</v>
      </c>
      <c r="Q72" s="151">
        <v>499.9</v>
      </c>
      <c r="R72" s="112">
        <f t="shared" si="2"/>
        <v>99.99039900149616</v>
      </c>
    </row>
    <row r="73" spans="1:18" ht="156" customHeight="1" thickBot="1">
      <c r="A73" s="95">
        <v>62</v>
      </c>
      <c r="B73" s="96"/>
      <c r="C73" s="97"/>
      <c r="D73" s="97"/>
      <c r="E73" s="98"/>
      <c r="F73" s="96"/>
      <c r="G73" s="97"/>
      <c r="H73" s="97"/>
      <c r="I73" s="99"/>
      <c r="J73" s="100" t="s">
        <v>103</v>
      </c>
      <c r="K73" s="101"/>
      <c r="L73" s="101"/>
      <c r="M73" s="32"/>
      <c r="N73" s="101"/>
      <c r="O73" s="34">
        <v>59</v>
      </c>
      <c r="P73" s="34">
        <v>59</v>
      </c>
      <c r="Q73" s="148">
        <v>59</v>
      </c>
      <c r="R73" s="112">
        <f t="shared" si="2"/>
        <v>100</v>
      </c>
    </row>
    <row r="74" spans="1:18" ht="18.75" customHeight="1" thickBot="1">
      <c r="A74" s="21">
        <v>63</v>
      </c>
      <c r="B74" s="12"/>
      <c r="C74" s="13"/>
      <c r="D74" s="13"/>
      <c r="E74" s="161"/>
      <c r="F74" s="162"/>
      <c r="G74" s="13"/>
      <c r="H74" s="13"/>
      <c r="I74" s="14"/>
      <c r="J74" s="15" t="s">
        <v>58</v>
      </c>
      <c r="K74" s="42" t="e">
        <f>SUM(K12,K33)</f>
        <v>#REF!</v>
      </c>
      <c r="L74" s="42" t="e">
        <f>SUM(L12,L33)-9.126-6078.162</f>
        <v>#REF!</v>
      </c>
      <c r="M74" s="42" t="e">
        <f>SUM(M12,M33)-6078.16-9.126</f>
        <v>#REF!</v>
      </c>
      <c r="N74" s="42" t="e">
        <f>SUM(N12,N33)</f>
        <v>#REF!</v>
      </c>
      <c r="O74" s="42">
        <f>SUM(O12,O33)</f>
        <v>239490.6</v>
      </c>
      <c r="P74" s="42">
        <f>SUM(P12,P33)</f>
        <v>239490.609</v>
      </c>
      <c r="Q74" s="107">
        <f>SUM(Q12,Q33)</f>
        <v>221596.406</v>
      </c>
      <c r="R74" s="115">
        <f t="shared" si="2"/>
        <v>92.52822351794178</v>
      </c>
    </row>
    <row r="76" spans="1:11" ht="12.75">
      <c r="A76" s="157"/>
      <c r="B76" s="157"/>
      <c r="C76" s="157"/>
      <c r="D76" s="157"/>
      <c r="E76" s="157"/>
      <c r="F76" s="157"/>
      <c r="G76" s="157"/>
      <c r="H76" s="157"/>
      <c r="I76" s="157"/>
      <c r="J76" s="157"/>
      <c r="K76" s="157"/>
    </row>
    <row r="77" ht="11.25">
      <c r="L77" s="1" t="s">
        <v>73</v>
      </c>
    </row>
    <row r="81" ht="11.25">
      <c r="L81" s="1" t="s">
        <v>74</v>
      </c>
    </row>
  </sheetData>
  <sheetProtection/>
  <mergeCells count="41">
    <mergeCell ref="E13:F13"/>
    <mergeCell ref="E14:F14"/>
    <mergeCell ref="A5:P6"/>
    <mergeCell ref="E15:F15"/>
    <mergeCell ref="E16:F16"/>
    <mergeCell ref="E17:F17"/>
    <mergeCell ref="B10:I10"/>
    <mergeCell ref="B11:I11"/>
    <mergeCell ref="E12:F12"/>
    <mergeCell ref="E18:F18"/>
    <mergeCell ref="E19:F19"/>
    <mergeCell ref="E20:F20"/>
    <mergeCell ref="E21:F21"/>
    <mergeCell ref="E22:F22"/>
    <mergeCell ref="E23:F23"/>
    <mergeCell ref="E24:F24"/>
    <mergeCell ref="E25:F25"/>
    <mergeCell ref="E26:F26"/>
    <mergeCell ref="E33:F33"/>
    <mergeCell ref="E34:F34"/>
    <mergeCell ref="E35:F35"/>
    <mergeCell ref="E56:F56"/>
    <mergeCell ref="E57:F57"/>
    <mergeCell ref="E59:F59"/>
    <mergeCell ref="E36:F36"/>
    <mergeCell ref="E27:F27"/>
    <mergeCell ref="E28:F28"/>
    <mergeCell ref="E29:F29"/>
    <mergeCell ref="E30:F30"/>
    <mergeCell ref="E31:F31"/>
    <mergeCell ref="E32:F32"/>
    <mergeCell ref="J1:P1"/>
    <mergeCell ref="J2:P2"/>
    <mergeCell ref="J3:P3"/>
    <mergeCell ref="A76:K76"/>
    <mergeCell ref="J4:P4"/>
    <mergeCell ref="E60:F60"/>
    <mergeCell ref="E65:F65"/>
    <mergeCell ref="E74:F74"/>
    <mergeCell ref="E37:F37"/>
    <mergeCell ref="E55:F55"/>
  </mergeCells>
  <printOptions/>
  <pageMargins left="0.984251968503937" right="0.3937007874015748" top="0.7874015748031497" bottom="0.7874015748031497" header="0.5118110236220472" footer="0.5118110236220472"/>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2:H53"/>
  <sheetViews>
    <sheetView tabSelected="1" zoomScalePageLayoutView="0" workbookViewId="0" topLeftCell="A7">
      <selection activeCell="C17" sqref="C17"/>
    </sheetView>
  </sheetViews>
  <sheetFormatPr defaultColWidth="9.00390625" defaultRowHeight="12.75"/>
  <cols>
    <col min="1" max="1" width="5.00390625" style="0" customWidth="1"/>
    <col min="2" max="2" width="40.625" style="0" customWidth="1"/>
    <col min="3" max="3" width="11.375" style="0" customWidth="1"/>
    <col min="4" max="4" width="15.125" style="0" customWidth="1"/>
    <col min="5" max="5" width="16.375" style="0" customWidth="1"/>
    <col min="6" max="6" width="15.125" style="0" customWidth="1"/>
    <col min="7" max="7" width="13.875" style="0" customWidth="1"/>
  </cols>
  <sheetData>
    <row r="2" spans="1:8" ht="33" customHeight="1">
      <c r="A2" s="202" t="s">
        <v>215</v>
      </c>
      <c r="B2" s="202"/>
      <c r="C2" s="202"/>
      <c r="D2" s="202"/>
      <c r="E2" s="202"/>
      <c r="F2" s="202"/>
      <c r="G2" s="202"/>
      <c r="H2" s="202"/>
    </row>
    <row r="4" spans="1:7" ht="12.75">
      <c r="A4" s="182" t="s">
        <v>116</v>
      </c>
      <c r="B4" s="182" t="s">
        <v>117</v>
      </c>
      <c r="C4" s="182" t="s">
        <v>118</v>
      </c>
      <c r="D4" s="182" t="s">
        <v>119</v>
      </c>
      <c r="E4" s="182" t="s">
        <v>120</v>
      </c>
      <c r="F4" s="183" t="s">
        <v>121</v>
      </c>
      <c r="G4" s="183"/>
    </row>
    <row r="5" spans="1:7" ht="12.75">
      <c r="A5" s="184"/>
      <c r="B5" s="184"/>
      <c r="C5" s="184"/>
      <c r="D5" s="184"/>
      <c r="E5" s="184"/>
      <c r="F5" s="183"/>
      <c r="G5" s="183"/>
    </row>
    <row r="6" spans="1:7" ht="67.5">
      <c r="A6" s="185"/>
      <c r="B6" s="185"/>
      <c r="C6" s="185"/>
      <c r="D6" s="185"/>
      <c r="E6" s="185"/>
      <c r="F6" s="186" t="s">
        <v>122</v>
      </c>
      <c r="G6" s="186" t="s">
        <v>123</v>
      </c>
    </row>
    <row r="7" spans="1:7" ht="12.75">
      <c r="A7" s="187">
        <v>1</v>
      </c>
      <c r="B7" s="188">
        <v>2</v>
      </c>
      <c r="C7" s="189" t="s">
        <v>124</v>
      </c>
      <c r="D7" s="189">
        <v>4</v>
      </c>
      <c r="E7" s="189">
        <v>5</v>
      </c>
      <c r="F7" s="189">
        <v>6</v>
      </c>
      <c r="G7" s="189">
        <v>7</v>
      </c>
    </row>
    <row r="8" spans="1:7" ht="27" customHeight="1">
      <c r="A8" s="190">
        <v>1</v>
      </c>
      <c r="B8" s="191" t="s">
        <v>125</v>
      </c>
      <c r="C8" s="192" t="s">
        <v>126</v>
      </c>
      <c r="D8" s="193">
        <f>SUM(D9:D15)</f>
        <v>42134.380000000005</v>
      </c>
      <c r="E8" s="193">
        <f>SUM(E9:E15)</f>
        <v>42134.380000000005</v>
      </c>
      <c r="F8" s="193">
        <f>SUM(F9:F15)</f>
        <v>37088.8</v>
      </c>
      <c r="G8" s="194">
        <f>F8/E8*100</f>
        <v>88.02502849217196</v>
      </c>
    </row>
    <row r="9" spans="1:7" ht="45.75" customHeight="1">
      <c r="A9" s="195">
        <v>2</v>
      </c>
      <c r="B9" s="196" t="s">
        <v>127</v>
      </c>
      <c r="C9" s="197" t="s">
        <v>128</v>
      </c>
      <c r="D9" s="198">
        <v>988.38</v>
      </c>
      <c r="E9" s="198">
        <v>988.38</v>
      </c>
      <c r="F9" s="198">
        <v>987.2</v>
      </c>
      <c r="G9" s="194">
        <f aca="true" t="shared" si="0" ref="G9:G53">F9/E9*100</f>
        <v>99.88061271980413</v>
      </c>
    </row>
    <row r="10" spans="1:7" ht="57.75" customHeight="1">
      <c r="A10" s="195">
        <v>3</v>
      </c>
      <c r="B10" s="196" t="s">
        <v>129</v>
      </c>
      <c r="C10" s="197" t="s">
        <v>130</v>
      </c>
      <c r="D10" s="198">
        <v>650.16</v>
      </c>
      <c r="E10" s="198">
        <v>650.16</v>
      </c>
      <c r="F10" s="198">
        <v>650.2</v>
      </c>
      <c r="G10" s="194">
        <f t="shared" si="0"/>
        <v>100.00615233173373</v>
      </c>
    </row>
    <row r="11" spans="1:7" ht="54.75" customHeight="1">
      <c r="A11" s="195">
        <v>4</v>
      </c>
      <c r="B11" s="196" t="s">
        <v>131</v>
      </c>
      <c r="C11" s="197" t="s">
        <v>132</v>
      </c>
      <c r="D11" s="198">
        <v>12600.35</v>
      </c>
      <c r="E11" s="198">
        <v>12600.35</v>
      </c>
      <c r="F11" s="198">
        <v>12580.6</v>
      </c>
      <c r="G11" s="194">
        <f t="shared" si="0"/>
        <v>99.84325832218947</v>
      </c>
    </row>
    <row r="12" spans="1:7" ht="46.5" customHeight="1">
      <c r="A12" s="195">
        <v>5</v>
      </c>
      <c r="B12" s="196" t="s">
        <v>133</v>
      </c>
      <c r="C12" s="197" t="s">
        <v>134</v>
      </c>
      <c r="D12" s="198">
        <v>3798.09</v>
      </c>
      <c r="E12" s="198">
        <v>3798.09</v>
      </c>
      <c r="F12" s="198">
        <v>3798.1</v>
      </c>
      <c r="G12" s="194">
        <f t="shared" si="0"/>
        <v>100.00026329023272</v>
      </c>
    </row>
    <row r="13" spans="1:7" ht="33.75" customHeight="1">
      <c r="A13" s="195">
        <v>6</v>
      </c>
      <c r="B13" s="196" t="s">
        <v>135</v>
      </c>
      <c r="C13" s="197" t="s">
        <v>136</v>
      </c>
      <c r="D13" s="198">
        <v>0</v>
      </c>
      <c r="E13" s="198">
        <v>0</v>
      </c>
      <c r="F13" s="198">
        <v>0</v>
      </c>
      <c r="G13" s="194">
        <v>0</v>
      </c>
    </row>
    <row r="14" spans="1:7" ht="21" customHeight="1">
      <c r="A14" s="195">
        <v>7</v>
      </c>
      <c r="B14" s="196" t="s">
        <v>137</v>
      </c>
      <c r="C14" s="197" t="s">
        <v>138</v>
      </c>
      <c r="D14" s="198">
        <v>0</v>
      </c>
      <c r="E14" s="198">
        <v>0</v>
      </c>
      <c r="F14" s="198">
        <v>0</v>
      </c>
      <c r="G14" s="194">
        <v>0</v>
      </c>
    </row>
    <row r="15" spans="1:7" ht="21" customHeight="1">
      <c r="A15" s="195">
        <v>8</v>
      </c>
      <c r="B15" s="196" t="s">
        <v>139</v>
      </c>
      <c r="C15" s="197" t="s">
        <v>140</v>
      </c>
      <c r="D15" s="198">
        <v>24097.4</v>
      </c>
      <c r="E15" s="198">
        <v>24097.4</v>
      </c>
      <c r="F15" s="198">
        <v>19072.7</v>
      </c>
      <c r="G15" s="194">
        <f t="shared" si="0"/>
        <v>79.14837285350286</v>
      </c>
    </row>
    <row r="16" spans="1:7" ht="18" customHeight="1">
      <c r="A16" s="195">
        <v>9</v>
      </c>
      <c r="B16" s="191" t="s">
        <v>141</v>
      </c>
      <c r="C16" s="192" t="s">
        <v>142</v>
      </c>
      <c r="D16" s="193">
        <f>D17</f>
        <v>286.4</v>
      </c>
      <c r="E16" s="193">
        <f>E17</f>
        <v>286.4</v>
      </c>
      <c r="F16" s="193">
        <f>F17</f>
        <v>286.4</v>
      </c>
      <c r="G16" s="194">
        <f t="shared" si="0"/>
        <v>100</v>
      </c>
    </row>
    <row r="17" spans="1:7" ht="44.25" customHeight="1">
      <c r="A17" s="195">
        <v>10</v>
      </c>
      <c r="B17" s="196" t="s">
        <v>143</v>
      </c>
      <c r="C17" s="197" t="s">
        <v>142</v>
      </c>
      <c r="D17" s="198">
        <v>286.4</v>
      </c>
      <c r="E17" s="198">
        <v>286.4</v>
      </c>
      <c r="F17" s="198">
        <v>286.4</v>
      </c>
      <c r="G17" s="194">
        <f t="shared" si="0"/>
        <v>100</v>
      </c>
    </row>
    <row r="18" spans="1:7" ht="30" customHeight="1">
      <c r="A18" s="195">
        <v>11</v>
      </c>
      <c r="B18" s="191" t="s">
        <v>144</v>
      </c>
      <c r="C18" s="192" t="s">
        <v>145</v>
      </c>
      <c r="D18" s="193">
        <f>SUM(D19:D21)</f>
        <v>1630.03</v>
      </c>
      <c r="E18" s="193">
        <f>SUM(E19:E21)</f>
        <v>1630.05</v>
      </c>
      <c r="F18" s="193">
        <f>SUM(F19:F21)</f>
        <v>1440.6999999999998</v>
      </c>
      <c r="G18" s="194">
        <f t="shared" si="0"/>
        <v>88.38379190822366</v>
      </c>
    </row>
    <row r="19" spans="1:7" ht="45" customHeight="1">
      <c r="A19" s="195">
        <v>12</v>
      </c>
      <c r="B19" s="196" t="s">
        <v>146</v>
      </c>
      <c r="C19" s="197" t="s">
        <v>147</v>
      </c>
      <c r="D19" s="198">
        <v>1196.1</v>
      </c>
      <c r="E19" s="198">
        <v>1196.12</v>
      </c>
      <c r="F19" s="198">
        <v>1132.8</v>
      </c>
      <c r="G19" s="194">
        <f t="shared" si="0"/>
        <v>94.70621676754841</v>
      </c>
    </row>
    <row r="20" spans="1:7" ht="21.75" customHeight="1">
      <c r="A20" s="195">
        <v>13</v>
      </c>
      <c r="B20" s="196" t="s">
        <v>148</v>
      </c>
      <c r="C20" s="197" t="s">
        <v>149</v>
      </c>
      <c r="D20" s="198">
        <v>366.93</v>
      </c>
      <c r="E20" s="198">
        <v>366.93</v>
      </c>
      <c r="F20" s="198">
        <v>287.9</v>
      </c>
      <c r="G20" s="194">
        <f t="shared" si="0"/>
        <v>78.46183195704903</v>
      </c>
    </row>
    <row r="21" spans="1:7" ht="45.75" customHeight="1">
      <c r="A21" s="195">
        <v>14</v>
      </c>
      <c r="B21" s="196" t="s">
        <v>150</v>
      </c>
      <c r="C21" s="197" t="s">
        <v>151</v>
      </c>
      <c r="D21" s="198">
        <v>67</v>
      </c>
      <c r="E21" s="198">
        <v>67</v>
      </c>
      <c r="F21" s="198">
        <v>20</v>
      </c>
      <c r="G21" s="194">
        <f t="shared" si="0"/>
        <v>29.850746268656714</v>
      </c>
    </row>
    <row r="22" spans="1:7" ht="22.5" customHeight="1">
      <c r="A22" s="195">
        <v>15</v>
      </c>
      <c r="B22" s="191" t="s">
        <v>152</v>
      </c>
      <c r="C22" s="192" t="s">
        <v>153</v>
      </c>
      <c r="D22" s="193">
        <f>SUM(D23:D28)</f>
        <v>15100.818</v>
      </c>
      <c r="E22" s="193">
        <f>SUM(E23:E28)</f>
        <v>15100.818</v>
      </c>
      <c r="F22" s="193">
        <f>SUM(F23:F28)</f>
        <v>13071.748</v>
      </c>
      <c r="G22" s="194">
        <f t="shared" si="0"/>
        <v>86.56317823312618</v>
      </c>
    </row>
    <row r="23" spans="1:7" ht="16.5" customHeight="1">
      <c r="A23" s="195">
        <v>16</v>
      </c>
      <c r="B23" s="196" t="s">
        <v>154</v>
      </c>
      <c r="C23" s="197" t="s">
        <v>155</v>
      </c>
      <c r="D23" s="198">
        <v>0</v>
      </c>
      <c r="E23" s="198">
        <v>0</v>
      </c>
      <c r="F23" s="198">
        <v>0</v>
      </c>
      <c r="G23" s="194">
        <v>0</v>
      </c>
    </row>
    <row r="24" spans="1:7" ht="18.75" customHeight="1">
      <c r="A24" s="195">
        <v>17</v>
      </c>
      <c r="B24" s="196" t="s">
        <v>156</v>
      </c>
      <c r="C24" s="197" t="s">
        <v>157</v>
      </c>
      <c r="D24" s="198">
        <v>99.248</v>
      </c>
      <c r="E24" s="198">
        <v>99.248</v>
      </c>
      <c r="F24" s="198">
        <v>99.248</v>
      </c>
      <c r="G24" s="194">
        <f t="shared" si="0"/>
        <v>100</v>
      </c>
    </row>
    <row r="25" spans="1:7" ht="38.25">
      <c r="A25" s="195">
        <v>18</v>
      </c>
      <c r="B25" s="196" t="s">
        <v>158</v>
      </c>
      <c r="C25" s="197" t="s">
        <v>159</v>
      </c>
      <c r="D25" s="198">
        <v>6298</v>
      </c>
      <c r="E25" s="198">
        <v>6298</v>
      </c>
      <c r="F25" s="198">
        <v>6298</v>
      </c>
      <c r="G25" s="194">
        <f t="shared" si="0"/>
        <v>100</v>
      </c>
    </row>
    <row r="26" spans="1:7" ht="29.25" customHeight="1">
      <c r="A26" s="195">
        <v>19</v>
      </c>
      <c r="B26" s="196" t="s">
        <v>160</v>
      </c>
      <c r="C26" s="197" t="s">
        <v>161</v>
      </c>
      <c r="D26" s="198">
        <v>4787.96</v>
      </c>
      <c r="E26" s="198">
        <v>4787.96</v>
      </c>
      <c r="F26" s="198">
        <v>3622.6</v>
      </c>
      <c r="G26" s="194">
        <f t="shared" si="0"/>
        <v>75.66061537690373</v>
      </c>
    </row>
    <row r="27" spans="1:7" ht="18" customHeight="1">
      <c r="A27" s="195">
        <v>20</v>
      </c>
      <c r="B27" s="196" t="s">
        <v>162</v>
      </c>
      <c r="C27" s="197" t="s">
        <v>163</v>
      </c>
      <c r="D27" s="198">
        <v>637.31</v>
      </c>
      <c r="E27" s="198">
        <v>637.31</v>
      </c>
      <c r="F27" s="198">
        <v>297.9</v>
      </c>
      <c r="G27" s="194">
        <f t="shared" si="0"/>
        <v>46.74334311402614</v>
      </c>
    </row>
    <row r="28" spans="1:7" ht="24" customHeight="1">
      <c r="A28" s="195">
        <v>21</v>
      </c>
      <c r="B28" s="196" t="s">
        <v>164</v>
      </c>
      <c r="C28" s="197" t="s">
        <v>165</v>
      </c>
      <c r="D28" s="198">
        <v>3278.3</v>
      </c>
      <c r="E28" s="198">
        <v>3278.3</v>
      </c>
      <c r="F28" s="198">
        <v>2754</v>
      </c>
      <c r="G28" s="194">
        <f t="shared" si="0"/>
        <v>84.00695482414665</v>
      </c>
    </row>
    <row r="29" spans="1:7" ht="30.75" customHeight="1">
      <c r="A29" s="195">
        <v>22</v>
      </c>
      <c r="B29" s="191" t="s">
        <v>166</v>
      </c>
      <c r="C29" s="192" t="s">
        <v>167</v>
      </c>
      <c r="D29" s="193">
        <f>SUM(D30:D33)</f>
        <v>18453.03</v>
      </c>
      <c r="E29" s="193">
        <f>SUM(E30:E33)</f>
        <v>18453.03</v>
      </c>
      <c r="F29" s="193">
        <f>SUM(F30:F33)</f>
        <v>17758.57</v>
      </c>
      <c r="G29" s="194">
        <f t="shared" si="0"/>
        <v>96.23660721301597</v>
      </c>
    </row>
    <row r="30" spans="1:7" ht="20.25" customHeight="1">
      <c r="A30" s="195">
        <v>23</v>
      </c>
      <c r="B30" s="196" t="s">
        <v>168</v>
      </c>
      <c r="C30" s="197" t="s">
        <v>169</v>
      </c>
      <c r="D30" s="198">
        <v>1799.29</v>
      </c>
      <c r="E30" s="198">
        <v>1799.29</v>
      </c>
      <c r="F30" s="198">
        <v>1683.2</v>
      </c>
      <c r="G30" s="194">
        <f t="shared" si="0"/>
        <v>93.54801060418276</v>
      </c>
    </row>
    <row r="31" spans="1:7" ht="18" customHeight="1">
      <c r="A31" s="195">
        <v>24</v>
      </c>
      <c r="B31" s="196" t="s">
        <v>170</v>
      </c>
      <c r="C31" s="197" t="s">
        <v>171</v>
      </c>
      <c r="D31" s="198">
        <v>11993.29</v>
      </c>
      <c r="E31" s="198">
        <v>11993.29</v>
      </c>
      <c r="F31" s="198">
        <v>11487</v>
      </c>
      <c r="G31" s="194">
        <f t="shared" si="0"/>
        <v>95.77855617599506</v>
      </c>
    </row>
    <row r="32" spans="1:7" ht="19.5" customHeight="1">
      <c r="A32" s="195">
        <v>25</v>
      </c>
      <c r="B32" s="196" t="s">
        <v>172</v>
      </c>
      <c r="C32" s="197" t="s">
        <v>173</v>
      </c>
      <c r="D32" s="198">
        <v>4630.35</v>
      </c>
      <c r="E32" s="198">
        <v>4630.35</v>
      </c>
      <c r="F32" s="198">
        <v>4558.27</v>
      </c>
      <c r="G32" s="194">
        <f t="shared" si="0"/>
        <v>98.44331422030731</v>
      </c>
    </row>
    <row r="33" spans="1:7" ht="33" customHeight="1">
      <c r="A33" s="195">
        <v>26</v>
      </c>
      <c r="B33" s="196" t="s">
        <v>174</v>
      </c>
      <c r="C33" s="197" t="s">
        <v>175</v>
      </c>
      <c r="D33" s="198">
        <v>30.1</v>
      </c>
      <c r="E33" s="198">
        <v>30.1</v>
      </c>
      <c r="F33" s="198">
        <v>30.1</v>
      </c>
      <c r="G33" s="194">
        <f t="shared" si="0"/>
        <v>100</v>
      </c>
    </row>
    <row r="34" spans="1:7" ht="16.5" customHeight="1">
      <c r="A34" s="195">
        <v>27</v>
      </c>
      <c r="B34" s="191" t="s">
        <v>176</v>
      </c>
      <c r="C34" s="192" t="s">
        <v>177</v>
      </c>
      <c r="D34" s="193">
        <f>D35</f>
        <v>479.46</v>
      </c>
      <c r="E34" s="193">
        <f>E35</f>
        <v>479.46</v>
      </c>
      <c r="F34" s="193">
        <f>F35</f>
        <v>479.4</v>
      </c>
      <c r="G34" s="194">
        <f t="shared" si="0"/>
        <v>99.98748592166187</v>
      </c>
    </row>
    <row r="35" spans="1:7" ht="30.75" customHeight="1">
      <c r="A35" s="195">
        <v>28</v>
      </c>
      <c r="B35" s="196" t="s">
        <v>178</v>
      </c>
      <c r="C35" s="197" t="s">
        <v>179</v>
      </c>
      <c r="D35" s="198">
        <v>479.46</v>
      </c>
      <c r="E35" s="198">
        <v>479.46</v>
      </c>
      <c r="F35" s="198">
        <v>479.4</v>
      </c>
      <c r="G35" s="194">
        <f t="shared" si="0"/>
        <v>99.98748592166187</v>
      </c>
    </row>
    <row r="36" spans="1:7" ht="20.25" customHeight="1">
      <c r="A36" s="195">
        <v>29</v>
      </c>
      <c r="B36" s="191" t="s">
        <v>180</v>
      </c>
      <c r="C36" s="192" t="s">
        <v>181</v>
      </c>
      <c r="D36" s="193">
        <f>SUM(D37:D40)</f>
        <v>104282.37000000001</v>
      </c>
      <c r="E36" s="193">
        <f>SUM(E37:E40)</f>
        <v>104282.38</v>
      </c>
      <c r="F36" s="193">
        <f>SUM(F37:F40)</f>
        <v>103179.55</v>
      </c>
      <c r="G36" s="194">
        <f t="shared" si="0"/>
        <v>98.94245796845065</v>
      </c>
    </row>
    <row r="37" spans="1:7" ht="21.75" customHeight="1">
      <c r="A37" s="195">
        <v>30</v>
      </c>
      <c r="B37" s="196" t="s">
        <v>182</v>
      </c>
      <c r="C37" s="197" t="s">
        <v>183</v>
      </c>
      <c r="D37" s="198">
        <v>28805.49</v>
      </c>
      <c r="E37" s="198">
        <v>28805.49</v>
      </c>
      <c r="F37" s="198">
        <v>28334.3</v>
      </c>
      <c r="G37" s="194">
        <f t="shared" si="0"/>
        <v>98.3642354287325</v>
      </c>
    </row>
    <row r="38" spans="1:7" ht="18" customHeight="1">
      <c r="A38" s="195">
        <v>31</v>
      </c>
      <c r="B38" s="196" t="s">
        <v>184</v>
      </c>
      <c r="C38" s="197" t="s">
        <v>185</v>
      </c>
      <c r="D38" s="198">
        <v>72281.4</v>
      </c>
      <c r="E38" s="198">
        <v>72281.4</v>
      </c>
      <c r="F38" s="198">
        <v>71883.5</v>
      </c>
      <c r="G38" s="194">
        <f t="shared" si="0"/>
        <v>99.44951259936859</v>
      </c>
    </row>
    <row r="39" spans="1:7" ht="21.75" customHeight="1">
      <c r="A39" s="195">
        <v>32</v>
      </c>
      <c r="B39" s="196" t="s">
        <v>186</v>
      </c>
      <c r="C39" s="197" t="s">
        <v>187</v>
      </c>
      <c r="D39" s="198">
        <v>2282.49</v>
      </c>
      <c r="E39" s="198">
        <v>2282.5</v>
      </c>
      <c r="F39" s="198">
        <v>2067.26</v>
      </c>
      <c r="G39" s="194">
        <f t="shared" si="0"/>
        <v>90.5699890470975</v>
      </c>
    </row>
    <row r="40" spans="1:7" ht="22.5" customHeight="1">
      <c r="A40" s="195">
        <v>33</v>
      </c>
      <c r="B40" s="196" t="s">
        <v>188</v>
      </c>
      <c r="C40" s="197" t="s">
        <v>189</v>
      </c>
      <c r="D40" s="198">
        <v>912.99</v>
      </c>
      <c r="E40" s="198">
        <v>912.99</v>
      </c>
      <c r="F40" s="198">
        <v>894.49</v>
      </c>
      <c r="G40" s="194">
        <f t="shared" si="0"/>
        <v>97.9736908399873</v>
      </c>
    </row>
    <row r="41" spans="1:7" ht="18.75" customHeight="1">
      <c r="A41" s="195">
        <v>34</v>
      </c>
      <c r="B41" s="191" t="s">
        <v>190</v>
      </c>
      <c r="C41" s="192" t="s">
        <v>191</v>
      </c>
      <c r="D41" s="193">
        <f>D42</f>
        <v>22221.2</v>
      </c>
      <c r="E41" s="193">
        <f>E42</f>
        <v>22221.2</v>
      </c>
      <c r="F41" s="193">
        <f>F42</f>
        <v>20882.47</v>
      </c>
      <c r="G41" s="194">
        <f t="shared" si="0"/>
        <v>93.97543787014203</v>
      </c>
    </row>
    <row r="42" spans="1:7" ht="25.5">
      <c r="A42" s="195">
        <v>35</v>
      </c>
      <c r="B42" s="196" t="s">
        <v>192</v>
      </c>
      <c r="C42" s="197" t="s">
        <v>193</v>
      </c>
      <c r="D42" s="198">
        <v>22221.2</v>
      </c>
      <c r="E42" s="198">
        <v>22221.2</v>
      </c>
      <c r="F42" s="198">
        <v>20882.47</v>
      </c>
      <c r="G42" s="194">
        <f t="shared" si="0"/>
        <v>93.97543787014203</v>
      </c>
    </row>
    <row r="43" spans="1:7" ht="23.25" customHeight="1">
      <c r="A43" s="195">
        <v>36</v>
      </c>
      <c r="B43" s="191" t="s">
        <v>194</v>
      </c>
      <c r="C43" s="192" t="s">
        <v>195</v>
      </c>
      <c r="D43" s="193">
        <f>SUM(D44:D46)</f>
        <v>30669</v>
      </c>
      <c r="E43" s="193">
        <f>SUM(E44:E46)</f>
        <v>30668.96</v>
      </c>
      <c r="F43" s="193">
        <f>SUM(F44:F46)</f>
        <v>23175.449999999997</v>
      </c>
      <c r="G43" s="194">
        <f t="shared" si="0"/>
        <v>75.56646850757247</v>
      </c>
    </row>
    <row r="44" spans="1:7" ht="24" customHeight="1">
      <c r="A44" s="195">
        <v>37</v>
      </c>
      <c r="B44" s="196" t="s">
        <v>196</v>
      </c>
      <c r="C44" s="197" t="s">
        <v>197</v>
      </c>
      <c r="D44" s="198">
        <v>1207.1</v>
      </c>
      <c r="E44" s="198">
        <v>1207.1</v>
      </c>
      <c r="F44" s="198">
        <v>1206.3</v>
      </c>
      <c r="G44" s="194">
        <f t="shared" si="0"/>
        <v>99.93372545770856</v>
      </c>
    </row>
    <row r="45" spans="1:7" ht="19.5" customHeight="1">
      <c r="A45" s="195">
        <v>38</v>
      </c>
      <c r="B45" s="196" t="s">
        <v>198</v>
      </c>
      <c r="C45" s="197" t="s">
        <v>199</v>
      </c>
      <c r="D45" s="198">
        <v>27275.5</v>
      </c>
      <c r="E45" s="198">
        <v>27275.5</v>
      </c>
      <c r="F45" s="198">
        <v>20584.8</v>
      </c>
      <c r="G45" s="194">
        <f t="shared" si="0"/>
        <v>75.46992722406554</v>
      </c>
    </row>
    <row r="46" spans="1:7" ht="27.75" customHeight="1">
      <c r="A46" s="195">
        <v>39</v>
      </c>
      <c r="B46" s="196" t="s">
        <v>200</v>
      </c>
      <c r="C46" s="197" t="s">
        <v>201</v>
      </c>
      <c r="D46" s="198">
        <v>2186.4</v>
      </c>
      <c r="E46" s="198">
        <v>2186.36</v>
      </c>
      <c r="F46" s="198">
        <v>1384.35</v>
      </c>
      <c r="G46" s="194">
        <f t="shared" si="0"/>
        <v>63.317568927349555</v>
      </c>
    </row>
    <row r="47" spans="1:7" ht="18.75" customHeight="1">
      <c r="A47" s="195">
        <v>40</v>
      </c>
      <c r="B47" s="191" t="s">
        <v>202</v>
      </c>
      <c r="C47" s="192" t="s">
        <v>203</v>
      </c>
      <c r="D47" s="193">
        <f>D48</f>
        <v>4095</v>
      </c>
      <c r="E47" s="193">
        <f>E48</f>
        <v>4095</v>
      </c>
      <c r="F47" s="193">
        <f>F48</f>
        <v>4043.4</v>
      </c>
      <c r="G47" s="194">
        <f t="shared" si="0"/>
        <v>98.73992673992674</v>
      </c>
    </row>
    <row r="48" spans="1:7" ht="17.25" customHeight="1">
      <c r="A48" s="195">
        <v>41</v>
      </c>
      <c r="B48" s="196" t="s">
        <v>204</v>
      </c>
      <c r="C48" s="197" t="s">
        <v>205</v>
      </c>
      <c r="D48" s="198">
        <v>4095</v>
      </c>
      <c r="E48" s="198">
        <v>4095</v>
      </c>
      <c r="F48" s="198">
        <v>4043.4</v>
      </c>
      <c r="G48" s="194">
        <f t="shared" si="0"/>
        <v>98.73992673992674</v>
      </c>
    </row>
    <row r="49" spans="1:7" ht="19.5" customHeight="1">
      <c r="A49" s="195">
        <v>42</v>
      </c>
      <c r="B49" s="191" t="s">
        <v>206</v>
      </c>
      <c r="C49" s="192" t="s">
        <v>207</v>
      </c>
      <c r="D49" s="193">
        <f>D50</f>
        <v>328.68</v>
      </c>
      <c r="E49" s="193">
        <f>E50</f>
        <v>328.68</v>
      </c>
      <c r="F49" s="193">
        <f>F50</f>
        <v>328.68</v>
      </c>
      <c r="G49" s="194">
        <f t="shared" si="0"/>
        <v>100</v>
      </c>
    </row>
    <row r="50" spans="1:7" ht="19.5" customHeight="1">
      <c r="A50" s="195">
        <v>43</v>
      </c>
      <c r="B50" s="196" t="s">
        <v>208</v>
      </c>
      <c r="C50" s="197" t="s">
        <v>209</v>
      </c>
      <c r="D50" s="198">
        <v>328.68</v>
      </c>
      <c r="E50" s="198">
        <v>328.68</v>
      </c>
      <c r="F50" s="198">
        <v>328.68</v>
      </c>
      <c r="G50" s="194">
        <f t="shared" si="0"/>
        <v>100</v>
      </c>
    </row>
    <row r="51" spans="1:7" ht="30" customHeight="1">
      <c r="A51" s="195">
        <v>44</v>
      </c>
      <c r="B51" s="191" t="s">
        <v>210</v>
      </c>
      <c r="C51" s="192" t="s">
        <v>211</v>
      </c>
      <c r="D51" s="193">
        <f>D52</f>
        <v>1.5</v>
      </c>
      <c r="E51" s="193">
        <f>E52</f>
        <v>1.5</v>
      </c>
      <c r="F51" s="193">
        <f>F52</f>
        <v>1.097</v>
      </c>
      <c r="G51" s="194">
        <f t="shared" si="0"/>
        <v>73.13333333333333</v>
      </c>
    </row>
    <row r="52" spans="1:7" ht="24" customHeight="1">
      <c r="A52" s="195">
        <v>45</v>
      </c>
      <c r="B52" s="196" t="s">
        <v>212</v>
      </c>
      <c r="C52" s="197" t="s">
        <v>213</v>
      </c>
      <c r="D52" s="198">
        <v>1.5</v>
      </c>
      <c r="E52" s="198">
        <v>1.5</v>
      </c>
      <c r="F52" s="198">
        <v>1.097</v>
      </c>
      <c r="G52" s="194">
        <f t="shared" si="0"/>
        <v>73.13333333333333</v>
      </c>
    </row>
    <row r="53" spans="1:7" ht="12.75">
      <c r="A53" s="199"/>
      <c r="B53" s="200" t="s">
        <v>214</v>
      </c>
      <c r="C53" s="200"/>
      <c r="D53" s="201">
        <f>D51+D49+D47+D43+D41+D36+D34+D29+D22+D18+D16+D8</f>
        <v>239681.868</v>
      </c>
      <c r="E53" s="201">
        <f>E51+E49+E47+E43+E41+E36+E34+E29+E22+E18+E16+E8</f>
        <v>239681.85799999998</v>
      </c>
      <c r="F53" s="201">
        <f>F51+F49+F47+F43+F41+F36+F34+F29+F22+F18+F16+F8</f>
        <v>221736.265</v>
      </c>
      <c r="G53" s="201">
        <f t="shared" si="0"/>
        <v>92.51274453988923</v>
      </c>
    </row>
  </sheetData>
  <sheetProtection/>
  <mergeCells count="8">
    <mergeCell ref="B53:C53"/>
    <mergeCell ref="A2:H2"/>
    <mergeCell ref="A4:A6"/>
    <mergeCell ref="B4:B6"/>
    <mergeCell ref="C4:C6"/>
    <mergeCell ref="D4:D6"/>
    <mergeCell ref="E4:E6"/>
    <mergeCell ref="F4: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User</cp:lastModifiedBy>
  <cp:lastPrinted>2014-01-13T10:29:10Z</cp:lastPrinted>
  <dcterms:created xsi:type="dcterms:W3CDTF">2004-11-29T04:51:36Z</dcterms:created>
  <dcterms:modified xsi:type="dcterms:W3CDTF">2014-02-21T10:33:20Z</dcterms:modified>
  <cp:category/>
  <cp:version/>
  <cp:contentType/>
  <cp:contentStatus/>
</cp:coreProperties>
</file>