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.4" sheetId="1" r:id="rId1"/>
  </sheets>
  <definedNames>
    <definedName name="_xlnm._FilterDatabase" localSheetId="0" hidden="1">'прилож.4'!$A$8:$G$334</definedName>
    <definedName name="_xlnm.Print_Area" localSheetId="0">'прилож.4'!$A$1:$J$338</definedName>
  </definedNames>
  <calcPr fullCalcOnLoad="1"/>
</workbook>
</file>

<file path=xl/sharedStrings.xml><?xml version="1.0" encoding="utf-8"?>
<sst xmlns="http://schemas.openxmlformats.org/spreadsheetml/2006/main" count="752" uniqueCount="338">
  <si>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</si>
  <si>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</si>
  <si>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</si>
  <si>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</si>
  <si>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</si>
  <si>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</si>
  <si>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</si>
  <si>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</si>
  <si>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</si>
  <si>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</si>
  <si>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</si>
  <si>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</si>
  <si>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</si>
  <si>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</si>
  <si>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</si>
  <si>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</si>
  <si>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</si>
  <si>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</si>
  <si>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</si>
  <si>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</si>
  <si>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</si>
  <si>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</si>
  <si>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</si>
  <si>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</si>
  <si>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</si>
  <si>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</si>
  <si>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</si>
  <si>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</si>
  <si>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</si>
  <si>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</si>
  <si>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</si>
  <si>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</si>
  <si>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</si>
  <si>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</si>
  <si>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</si>
  <si>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</si>
  <si>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</si>
  <si>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</si>
  <si>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</si>
  <si>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</si>
  <si>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</si>
  <si>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</si>
  <si>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</si>
  <si>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</si>
  <si>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</si>
  <si>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</si>
  <si>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</si>
  <si>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</si>
  <si>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</si>
  <si>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</si>
  <si>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</si>
  <si>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</si>
  <si>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</si>
  <si>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</si>
  <si>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</si>
  <si>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</si>
  <si>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</si>
  <si>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</si>
  <si>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</si>
  <si>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</si>
  <si>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</si>
  <si>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</si>
  <si>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</si>
  <si>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</si>
  <si>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</si>
  <si>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</si>
  <si>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</si>
  <si>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</si>
  <si>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</si>
  <si>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</si>
  <si>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</si>
  <si>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</si>
  <si>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</si>
  <si>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</si>
  <si>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</si>
  <si>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</si>
  <si>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</si>
  <si>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</si>
  <si>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</si>
  <si>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</si>
  <si>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</si>
  <si>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</si>
  <si>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</si>
  <si>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</si>
  <si>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</si>
  <si>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</si>
  <si>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</si>
  <si>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</si>
  <si>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</si>
  <si>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</si>
  <si>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</si>
  <si>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</si>
  <si>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</si>
  <si>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</si>
  <si>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</si>
  <si>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</si>
  <si>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</si>
  <si>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</si>
  <si>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</si>
  <si>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</si>
  <si>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</si>
  <si>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</si>
  <si>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</si>
  <si>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</si>
  <si>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</si>
  <si>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</si>
  <si>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</si>
  <si>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</si>
  <si>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</si>
  <si>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</si>
  <si>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</si>
  <si>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</si>
  <si>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</si>
  <si>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</si>
  <si>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</si>
  <si>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</si>
  <si>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</si>
  <si>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</si>
  <si>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</si>
  <si>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</si>
  <si>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</si>
  <si>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</si>
  <si>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</si>
  <si>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</si>
  <si>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</si>
  <si>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</si>
  <si>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</si>
  <si>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</si>
  <si>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</si>
  <si>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</si>
  <si>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</si>
  <si>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</si>
  <si>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</si>
  <si>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</si>
  <si>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</si>
  <si>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</si>
  <si>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</si>
  <si>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</si>
  <si>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</si>
  <si>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</si>
  <si>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</si>
  <si>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</si>
  <si>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</si>
  <si>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</si>
  <si>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</si>
  <si>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</si>
  <si>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</si>
  <si>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</si>
  <si>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</si>
  <si>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</si>
  <si>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</si>
  <si>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</si>
  <si>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</si>
  <si>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</si>
  <si>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</si>
  <si>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</si>
  <si>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</si>
  <si>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</si>
  <si>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</si>
  <si>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</si>
  <si>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</si>
  <si>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</si>
  <si>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</si>
  <si>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</si>
  <si>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</si>
  <si>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</si>
  <si>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</si>
  <si>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</si>
  <si>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</si>
  <si>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</si>
  <si>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</si>
  <si>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</si>
  <si>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</si>
  <si>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</si>
  <si>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</si>
  <si>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</si>
  <si>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</si>
  <si>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</si>
  <si>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</si>
  <si>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</si>
  <si>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</rPr>
      <t xml:space="preserve"> </t>
    </r>
  </si>
  <si>
    <t>0900000000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</si>
  <si>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</si>
  <si>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</si>
  <si>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</si>
  <si>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</si>
  <si>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</si>
  <si>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</si>
  <si>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</si>
  <si>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</si>
  <si>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</si>
  <si>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</si>
  <si>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</si>
  <si>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</si>
  <si>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</si>
  <si>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</si>
  <si>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</si>
  <si>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</si>
  <si>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</si>
  <si>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</si>
  <si>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</si>
  <si>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</si>
  <si>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</si>
  <si>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</si>
  <si>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</si>
  <si>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</si>
  <si>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</si>
  <si>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</si>
  <si>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</si>
  <si>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</si>
  <si>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</si>
  <si>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</si>
  <si>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</si>
  <si>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</si>
  <si>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</si>
  <si>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</si>
  <si>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</si>
  <si>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</si>
  <si>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</si>
  <si>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</si>
  <si>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</si>
  <si>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</si>
  <si>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</si>
  <si>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</si>
  <si>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</si>
  <si>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</si>
  <si>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</si>
  <si>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</si>
  <si>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</si>
  <si>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</si>
  <si>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</si>
  <si>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</si>
  <si>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</si>
  <si>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</si>
  <si>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</si>
  <si>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</si>
  <si>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</si>
  <si>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</si>
  <si>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</si>
  <si>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</si>
  <si>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</si>
  <si>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</si>
  <si>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</si>
  <si>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</si>
  <si>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</si>
  <si>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</si>
  <si>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</si>
  <si>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</si>
  <si>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</si>
  <si>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7000721104</t>
  </si>
  <si>
    <t>7000851180</t>
  </si>
  <si>
    <t>1800249100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</si>
  <si>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</si>
  <si>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</si>
  <si>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</si>
  <si>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</si>
  <si>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</si>
  <si>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</si>
  <si>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</si>
  <si>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</si>
  <si>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</si>
  <si>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</si>
  <si>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</si>
  <si>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</si>
  <si>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</si>
  <si>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</si>
  <si>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</si>
  <si>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</si>
  <si>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</si>
  <si>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1301123710</t>
  </si>
  <si>
    <t>1301223730</t>
  </si>
  <si>
    <t>1301323750</t>
  </si>
  <si>
    <t>1301442700</t>
  </si>
  <si>
    <t>1500000000</t>
  </si>
  <si>
    <t>1400000000</t>
  </si>
  <si>
    <t xml:space="preserve">% исполнения к году </t>
  </si>
  <si>
    <t>850</t>
  </si>
  <si>
    <t>Уплата налогов, сборов и иных платежей</t>
  </si>
  <si>
    <t>7001421108</t>
  </si>
  <si>
    <t>Компенсация за использование личного транспорта в служебных целях</t>
  </si>
  <si>
    <t>Расходы на выплаты персоналу государственных (муниципальных) органов</t>
  </si>
  <si>
    <t>1600245110</t>
  </si>
  <si>
    <t>1600345120</t>
  </si>
  <si>
    <t>1600645310</t>
  </si>
  <si>
    <t>1600745320</t>
  </si>
  <si>
    <t xml:space="preserve">Иные закупки товаров, работ и услуг для обеспечения государственных (муниципальных) нужд
</t>
  </si>
  <si>
    <t>Создание вокруг населенных пунктов противопожарных минерализированных защитных полос.</t>
  </si>
  <si>
    <t>0600422400</t>
  </si>
  <si>
    <t>0600522500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</si>
  <si>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</si>
  <si>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</si>
  <si>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</si>
  <si>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Глава Махнёвского муниципального образования                                                                                                                       А.В.Лызлов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</si>
  <si>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</si>
  <si>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 xml:space="preserve">Молодежная политика </t>
  </si>
  <si>
    <t>к Постановлению Администрации</t>
  </si>
  <si>
    <t>Сумма средств, предусмотринная на 2017 год  решением Думы о бюджете, в тыс. руб.</t>
  </si>
  <si>
    <t>Утвержденные бюджетные назначения с учетом уточнения на 2017 год, тыс. руб.</t>
  </si>
  <si>
    <t>0100130012</t>
  </si>
  <si>
    <t>Осуществление обслуживания Финансового отдела Администрации Махнёвского муниципального образования</t>
  </si>
  <si>
    <t>Штраф за несвоевременную уплату налогов и сборов</t>
  </si>
  <si>
    <t>853</t>
  </si>
  <si>
    <t>Уплата иных платежей</t>
  </si>
  <si>
    <t>Выполнение работ по устранению последствий чрезвычайных ситуаций природного  и техногенного характера</t>
  </si>
  <si>
    <t xml:space="preserve">Муниципальная программа «Общегосударственные вопросы на территории Махнёвского муниципального образования 2014-2020 годы» 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</si>
  <si>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</si>
  <si>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</si>
  <si>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</si>
  <si>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2200122410</t>
  </si>
  <si>
    <t>Снижение уровня правонарушений в жилом секторе, на улицах и в общественных местах</t>
  </si>
  <si>
    <t>2200222420</t>
  </si>
  <si>
    <t>Усиление социальной профилактики правонарушений среди несовершеннолетних</t>
  </si>
  <si>
    <t>2300000000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</si>
  <si>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</si>
  <si>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</si>
  <si>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</si>
  <si>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</si>
  <si>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</si>
  <si>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2400000000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</si>
  <si>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</si>
  <si>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2400025400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</si>
  <si>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</si>
  <si>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Дополнительное образование детей</t>
  </si>
  <si>
    <t>620</t>
  </si>
  <si>
    <t>Субсидии автономным учреждениям</t>
  </si>
  <si>
    <t xml:space="preserve">Муниципальная программа «Общегосударственные вопросы на территории Махнёвского муниципального образования на 2014- 2020 годы» </t>
  </si>
  <si>
    <t>Приложение № 2</t>
  </si>
  <si>
    <t xml:space="preserve">от 11.08.2017г.  № 556 </t>
  </si>
  <si>
    <t>Исполненно за         1 полугодие 2017 года</t>
  </si>
  <si>
    <t>410</t>
  </si>
  <si>
    <t>Бюджетные инвестиции</t>
  </si>
  <si>
    <t>Благоустройство дворовых территорий</t>
  </si>
  <si>
    <t>1301523800</t>
  </si>
  <si>
    <t xml:space="preserve">Субсидии на улучшение жилищных условий граждан проживающих в сельской местности в т.ч. молодых семей и молодых специалистов </t>
  </si>
  <si>
    <t>20000R0180</t>
  </si>
  <si>
    <t>Возмещение ущерба на основании предписания Министерства финансов</t>
  </si>
  <si>
    <t>7000921106</t>
  </si>
  <si>
    <t>Информация по  расходам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за 1 полугодие 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</si>
</sst>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000"/>
    <numFmt numFmtId="166" formatCode="#,##0.0"/>
    <numFmt numFmtId="167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5" fillId="0" borderId="1">
      <alignment horizontal="center" vertical="top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3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99">
    <xf numFmtId="0" fontId="0" fillId="0" borderId="0" xfId="0" applyAlignment="1">
      <alignment/>
    </xf>
    <xf numFmtId="165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6" fontId="4" fillId="34" borderId="0" xfId="0" applyNumberFormat="1" applyFont="1" applyFill="1" applyAlignment="1">
      <alignment horizontal="right"/>
    </xf>
    <xf numFmtId="166" fontId="0" fillId="34" borderId="0" xfId="0" applyNumberFormat="1" applyFill="1" applyAlignment="1">
      <alignment/>
    </xf>
    <xf numFmtId="49" fontId="3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3" fillId="0" borderId="11" xfId="60" applyNumberFormat="1" applyFont="1" applyBorder="1" applyAlignment="1">
      <alignment horizontal="center" vertical="center"/>
    </xf>
    <xf numFmtId="49" fontId="4" fillId="0" borderId="11" xfId="60" applyNumberFormat="1" applyFont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top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65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 vertical="top" wrapText="1" shrinkToFit="1"/>
    </xf>
    <xf numFmtId="0" fontId="0" fillId="0" borderId="0" xfId="0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166" fontId="3" fillId="0" borderId="13" xfId="0" applyNumberFormat="1" applyFont="1" applyBorder="1" applyAlignment="1">
      <alignment horizontal="center" vertical="center" wrapText="1"/>
    </xf>
    <xf numFmtId="49" fontId="51" fillId="0" borderId="1" xfId="33" applyNumberFormat="1" applyFont="1" applyAlignment="1" applyProtection="1">
      <alignment horizontal="center" vertical="center" shrinkToFit="1"/>
      <protection locked="0"/>
    </xf>
    <xf numFmtId="49" fontId="51" fillId="0" borderId="1" xfId="33" applyNumberFormat="1" applyFont="1" applyProtection="1">
      <alignment horizontal="center" vertical="top" shrinkToFit="1"/>
      <protection locked="0"/>
    </xf>
    <xf numFmtId="49" fontId="52" fillId="0" borderId="1" xfId="33" applyNumberFormat="1" applyFont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4" fillId="34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166" fontId="3" fillId="34" borderId="11" xfId="0" applyNumberFormat="1" applyFont="1" applyFill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166" fontId="4" fillId="34" borderId="11" xfId="0" applyNumberFormat="1" applyFont="1" applyFill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3" fillId="6" borderId="11" xfId="0" applyNumberFormat="1" applyFont="1" applyFill="1" applyBorder="1" applyAlignment="1">
      <alignment horizontal="center" vertical="center"/>
    </xf>
    <xf numFmtId="166" fontId="4" fillId="6" borderId="11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3" fillId="35" borderId="11" xfId="0" applyNumberFormat="1" applyFont="1" applyFill="1" applyBorder="1" applyAlignment="1">
      <alignment horizontal="center" vertical="center"/>
    </xf>
    <xf numFmtId="166" fontId="4" fillId="35" borderId="11" xfId="0" applyNumberFormat="1" applyFont="1" applyFill="1" applyBorder="1" applyAlignment="1">
      <alignment horizontal="center" vertical="center"/>
    </xf>
    <xf numFmtId="166" fontId="7" fillId="34" borderId="11" xfId="0" applyNumberFormat="1" applyFont="1" applyFill="1" applyBorder="1" applyAlignment="1">
      <alignment/>
    </xf>
    <xf numFmtId="166" fontId="3" fillId="34" borderId="11" xfId="0" applyNumberFormat="1" applyFont="1" applyFill="1" applyBorder="1" applyAlignment="1">
      <alignment/>
    </xf>
    <xf numFmtId="166" fontId="9" fillId="0" borderId="11" xfId="0" applyNumberFormat="1" applyFont="1" applyFill="1" applyBorder="1" applyAlignment="1">
      <alignment horizontal="center" vertical="center"/>
    </xf>
    <xf numFmtId="167" fontId="9" fillId="0" borderId="11" xfId="0" applyNumberFormat="1" applyFont="1" applyBorder="1" applyAlignment="1">
      <alignment horizontal="center" vertical="center"/>
    </xf>
    <xf numFmtId="0" fontId="3" fillId="30" borderId="11" xfId="53" applyFont="1" applyFill="1" applyBorder="1" applyAlignment="1">
      <alignment horizontal="center" vertical="center" wrapText="1"/>
      <protection/>
    </xf>
    <xf numFmtId="0" fontId="3" fillId="35" borderId="11" xfId="0" applyFont="1" applyFill="1" applyBorder="1" applyAlignment="1">
      <alignment horizontal="center" vertical="center"/>
    </xf>
    <xf numFmtId="165" fontId="4" fillId="35" borderId="11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 shrinkToFit="1"/>
    </xf>
    <xf numFmtId="167" fontId="4" fillId="35" borderId="11" xfId="0" applyNumberFormat="1" applyFont="1" applyFill="1" applyBorder="1" applyAlignment="1">
      <alignment horizontal="center" vertical="center"/>
    </xf>
    <xf numFmtId="165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 shrinkToFit="1"/>
    </xf>
    <xf numFmtId="0" fontId="4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53" fillId="34" borderId="11" xfId="0" applyNumberFormat="1" applyFont="1" applyFill="1" applyBorder="1" applyAlignment="1">
      <alignment horizontal="center" vertical="center"/>
    </xf>
    <xf numFmtId="166" fontId="53" fillId="0" borderId="11" xfId="0" applyNumberFormat="1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 shrinkToFit="1"/>
    </xf>
    <xf numFmtId="0" fontId="0" fillId="0" borderId="0" xfId="0" applyAlignment="1">
      <alignment/>
    </xf>
    <xf numFmtId="0" fontId="4" fillId="0" borderId="0" xfId="0" applyFont="1" applyAlignment="1">
      <alignment horizontal="right" wrapText="1" shrinkToFit="1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7"/>
  <sheetViews>
    <sheetView tabSelected="1" zoomScalePageLayoutView="0" workbookViewId="0" topLeftCell="A1">
      <selection activeCell="A334" sqref="A334"/>
    </sheetView>
  </sheetViews>
  <sheetFormatPr defaultColWidth="9.140625" defaultRowHeight="12.75"/>
  <cols>
    <col min="1" max="1" width="4.28125" style="0" customWidth="1"/>
    <col min="2" max="2" width="6.140625" style="22" customWidth="1"/>
    <col min="3" max="3" width="12.28125" style="22" customWidth="1"/>
    <col min="4" max="4" width="4.28125" style="22" customWidth="1"/>
    <col min="5" max="5" width="51.7109375" style="45" customWidth="1"/>
    <col min="6" max="6" width="12.57421875" style="15" customWidth="1"/>
    <col min="7" max="7" width="11.28125" style="17" hidden="1" customWidth="1"/>
    <col min="8" max="8" width="15.421875" style="0" customWidth="1"/>
    <col min="9" max="9" width="13.8515625" style="0" customWidth="1"/>
    <col min="10" max="10" width="11.140625" style="0" customWidth="1"/>
  </cols>
  <sheetData>
    <row r="1" spans="1:10" ht="12.75" customHeight="1">
      <c r="A1" s="94" t="s">
        <v>326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6" t="s">
        <v>295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2.75">
      <c r="A3" s="96" t="s">
        <v>53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2.75">
      <c r="A4" s="97" t="s">
        <v>327</v>
      </c>
      <c r="B4" s="95"/>
      <c r="C4" s="95"/>
      <c r="D4" s="95"/>
      <c r="E4" s="95"/>
      <c r="F4" s="95"/>
      <c r="G4" s="95"/>
      <c r="H4" s="95"/>
      <c r="I4" s="95"/>
      <c r="J4" s="95"/>
    </row>
    <row r="5" spans="1:6" ht="12.75">
      <c r="A5" s="11"/>
      <c r="B5" s="21"/>
      <c r="C5" s="23"/>
      <c r="D5" s="23"/>
      <c r="E5" s="41"/>
      <c r="F5" s="14"/>
    </row>
    <row r="6" spans="1:10" ht="39.75" customHeight="1">
      <c r="A6" s="92" t="s">
        <v>337</v>
      </c>
      <c r="B6" s="92"/>
      <c r="C6" s="92"/>
      <c r="D6" s="92"/>
      <c r="E6" s="92"/>
      <c r="F6" s="92"/>
      <c r="G6" s="93"/>
      <c r="H6" s="93"/>
      <c r="I6" s="93"/>
      <c r="J6" s="93"/>
    </row>
    <row r="7" spans="1:10" ht="12.75">
      <c r="A7" s="54"/>
      <c r="B7" s="23"/>
      <c r="C7" s="23"/>
      <c r="D7" s="23"/>
      <c r="E7" s="41"/>
      <c r="F7" s="55"/>
      <c r="G7" s="56"/>
      <c r="H7" s="57"/>
      <c r="I7" s="57"/>
      <c r="J7" s="57"/>
    </row>
    <row r="8" spans="1:10" ht="89.25" customHeight="1">
      <c r="A8" s="5" t="s">
        <v>0</v>
      </c>
      <c r="B8" s="5" t="s">
        <v>2</v>
      </c>
      <c r="C8" s="5" t="s">
        <v>3</v>
      </c>
      <c r="D8" s="5" t="s">
        <v>4</v>
      </c>
      <c r="E8" s="29" t="s">
        <v>1</v>
      </c>
      <c r="F8" s="53" t="s">
        <v>296</v>
      </c>
      <c r="G8" s="6" t="s">
        <v>39</v>
      </c>
      <c r="H8" s="49" t="s">
        <v>297</v>
      </c>
      <c r="I8" s="49" t="s">
        <v>328</v>
      </c>
      <c r="J8" s="49" t="s">
        <v>275</v>
      </c>
    </row>
    <row r="9" spans="1:10" ht="15.75" customHeight="1">
      <c r="A9" s="58">
        <v>1</v>
      </c>
      <c r="B9" s="1">
        <v>100</v>
      </c>
      <c r="C9" s="2"/>
      <c r="D9" s="2"/>
      <c r="E9" s="33" t="s">
        <v>5</v>
      </c>
      <c r="F9" s="59">
        <f>SUM(F10+F14+F20+F27+F38+F42)</f>
        <v>37218.365999999995</v>
      </c>
      <c r="G9" s="59" t="e">
        <f>G10+G14+G20+G27+G38+G42+#REF!</f>
        <v>#REF!</v>
      </c>
      <c r="H9" s="59">
        <f>SUM(H10+H14+H20+H27+H38+H42)</f>
        <v>38488.546</v>
      </c>
      <c r="I9" s="59">
        <f>SUM(I10+I14+I20+I27+I38+I42)</f>
        <v>17236.657</v>
      </c>
      <c r="J9" s="60">
        <f>I9/H9*100</f>
        <v>44.78386115183462</v>
      </c>
    </row>
    <row r="10" spans="1:10" ht="25.5" customHeight="1">
      <c r="A10" s="58">
        <v>2</v>
      </c>
      <c r="B10" s="1">
        <v>102</v>
      </c>
      <c r="C10" s="2"/>
      <c r="D10" s="2"/>
      <c r="E10" s="29" t="s">
        <v>55</v>
      </c>
      <c r="F10" s="59">
        <f aca="true" t="shared" si="0" ref="F10:I12">F11</f>
        <v>1177</v>
      </c>
      <c r="G10" s="59">
        <f t="shared" si="0"/>
        <v>1452</v>
      </c>
      <c r="H10" s="59">
        <f t="shared" si="0"/>
        <v>1177</v>
      </c>
      <c r="I10" s="59">
        <f t="shared" si="0"/>
        <v>492.685</v>
      </c>
      <c r="J10" s="60">
        <f aca="true" t="shared" si="1" ref="J10:J84">I10/H10*100</f>
        <v>41.859388275276125</v>
      </c>
    </row>
    <row r="11" spans="1:10" ht="12.75" customHeight="1">
      <c r="A11" s="58">
        <v>3</v>
      </c>
      <c r="B11" s="1">
        <v>102</v>
      </c>
      <c r="C11" s="2" t="s">
        <v>143</v>
      </c>
      <c r="D11" s="2"/>
      <c r="E11" s="29" t="s">
        <v>59</v>
      </c>
      <c r="F11" s="59">
        <f t="shared" si="0"/>
        <v>1177</v>
      </c>
      <c r="G11" s="59">
        <f t="shared" si="0"/>
        <v>1452</v>
      </c>
      <c r="H11" s="59">
        <f t="shared" si="0"/>
        <v>1177</v>
      </c>
      <c r="I11" s="59">
        <f t="shared" si="0"/>
        <v>492.685</v>
      </c>
      <c r="J11" s="60">
        <f t="shared" si="1"/>
        <v>41.859388275276125</v>
      </c>
    </row>
    <row r="12" spans="1:10" ht="12.75" customHeight="1">
      <c r="A12" s="58">
        <v>4</v>
      </c>
      <c r="B12" s="1">
        <v>102</v>
      </c>
      <c r="C12" s="2" t="s">
        <v>141</v>
      </c>
      <c r="D12" s="2"/>
      <c r="E12" s="29" t="s">
        <v>31</v>
      </c>
      <c r="F12" s="59">
        <f t="shared" si="0"/>
        <v>1177</v>
      </c>
      <c r="G12" s="59">
        <f t="shared" si="0"/>
        <v>1452</v>
      </c>
      <c r="H12" s="59">
        <f t="shared" si="0"/>
        <v>1177</v>
      </c>
      <c r="I12" s="59">
        <f t="shared" si="0"/>
        <v>492.685</v>
      </c>
      <c r="J12" s="60">
        <f t="shared" si="1"/>
        <v>41.859388275276125</v>
      </c>
    </row>
    <row r="13" spans="1:10" ht="27" customHeight="1">
      <c r="A13" s="58">
        <v>5</v>
      </c>
      <c r="B13" s="3">
        <v>102</v>
      </c>
      <c r="C13" s="4" t="s">
        <v>141</v>
      </c>
      <c r="D13" s="4" t="s">
        <v>48</v>
      </c>
      <c r="E13" s="32" t="s">
        <v>280</v>
      </c>
      <c r="F13" s="61">
        <v>1177</v>
      </c>
      <c r="G13" s="61">
        <v>1452</v>
      </c>
      <c r="H13" s="62">
        <v>1177</v>
      </c>
      <c r="I13" s="62">
        <v>492.685</v>
      </c>
      <c r="J13" s="63">
        <f t="shared" si="1"/>
        <v>41.859388275276125</v>
      </c>
    </row>
    <row r="14" spans="1:10" ht="38.25" customHeight="1">
      <c r="A14" s="58">
        <v>6</v>
      </c>
      <c r="B14" s="1">
        <v>103</v>
      </c>
      <c r="C14" s="2"/>
      <c r="D14" s="2"/>
      <c r="E14" s="29" t="s">
        <v>28</v>
      </c>
      <c r="F14" s="59">
        <f>SUM(F16+F18)</f>
        <v>1103.6299999999999</v>
      </c>
      <c r="G14" s="59">
        <f aca="true" t="shared" si="2" ref="F14:H16">G15</f>
        <v>1517</v>
      </c>
      <c r="H14" s="59">
        <f>H15</f>
        <v>1103.6299999999999</v>
      </c>
      <c r="I14" s="59">
        <f>SUM(I15)</f>
        <v>548.344</v>
      </c>
      <c r="J14" s="60">
        <f t="shared" si="1"/>
        <v>49.685492420467014</v>
      </c>
    </row>
    <row r="15" spans="1:10" ht="12.75" customHeight="1">
      <c r="A15" s="58">
        <v>7</v>
      </c>
      <c r="B15" s="7">
        <v>103</v>
      </c>
      <c r="C15" s="18" t="s">
        <v>143</v>
      </c>
      <c r="D15" s="8"/>
      <c r="E15" s="29" t="s">
        <v>59</v>
      </c>
      <c r="F15" s="59">
        <f>SUM(F16+F18)</f>
        <v>1103.6299999999999</v>
      </c>
      <c r="G15" s="59">
        <f t="shared" si="2"/>
        <v>1517</v>
      </c>
      <c r="H15" s="59">
        <f>SUM(H16+H18)</f>
        <v>1103.6299999999999</v>
      </c>
      <c r="I15" s="59">
        <f>SUM(I16+I18)</f>
        <v>548.344</v>
      </c>
      <c r="J15" s="60">
        <f t="shared" si="1"/>
        <v>49.685492420467014</v>
      </c>
    </row>
    <row r="16" spans="1:10" ht="24.75" customHeight="1">
      <c r="A16" s="58">
        <v>8</v>
      </c>
      <c r="B16" s="7">
        <v>103</v>
      </c>
      <c r="C16" s="18" t="s">
        <v>140</v>
      </c>
      <c r="D16" s="8"/>
      <c r="E16" s="29" t="s">
        <v>139</v>
      </c>
      <c r="F16" s="59">
        <f t="shared" si="2"/>
        <v>614.675</v>
      </c>
      <c r="G16" s="59">
        <f t="shared" si="2"/>
        <v>1517</v>
      </c>
      <c r="H16" s="59">
        <f t="shared" si="2"/>
        <v>614.675</v>
      </c>
      <c r="I16" s="59">
        <f>SUM(I17)</f>
        <v>249.012</v>
      </c>
      <c r="J16" s="60">
        <f t="shared" si="1"/>
        <v>40.51116443649083</v>
      </c>
    </row>
    <row r="17" spans="1:10" ht="30" customHeight="1">
      <c r="A17" s="58">
        <v>9</v>
      </c>
      <c r="B17" s="9">
        <v>103</v>
      </c>
      <c r="C17" s="19" t="s">
        <v>140</v>
      </c>
      <c r="D17" s="4" t="s">
        <v>48</v>
      </c>
      <c r="E17" s="32" t="s">
        <v>280</v>
      </c>
      <c r="F17" s="61">
        <v>614.675</v>
      </c>
      <c r="G17" s="61">
        <v>1517</v>
      </c>
      <c r="H17" s="62">
        <v>614.675</v>
      </c>
      <c r="I17" s="62">
        <v>249.012</v>
      </c>
      <c r="J17" s="63">
        <f t="shared" si="1"/>
        <v>40.51116443649083</v>
      </c>
    </row>
    <row r="18" spans="1:10" ht="28.5" customHeight="1">
      <c r="A18" s="58">
        <v>10</v>
      </c>
      <c r="B18" s="9">
        <v>103</v>
      </c>
      <c r="C18" s="18" t="s">
        <v>142</v>
      </c>
      <c r="D18" s="4"/>
      <c r="E18" s="29" t="s">
        <v>60</v>
      </c>
      <c r="F18" s="59">
        <f>SUM(F19)</f>
        <v>488.955</v>
      </c>
      <c r="G18" s="61"/>
      <c r="H18" s="59">
        <f>H19</f>
        <v>488.955</v>
      </c>
      <c r="I18" s="59">
        <f>I19</f>
        <v>299.332</v>
      </c>
      <c r="J18" s="60">
        <f t="shared" si="1"/>
        <v>61.2187215592437</v>
      </c>
    </row>
    <row r="19" spans="1:10" ht="27" customHeight="1">
      <c r="A19" s="58">
        <v>11</v>
      </c>
      <c r="B19" s="9">
        <v>103</v>
      </c>
      <c r="C19" s="19" t="s">
        <v>142</v>
      </c>
      <c r="D19" s="4" t="s">
        <v>48</v>
      </c>
      <c r="E19" s="32" t="s">
        <v>280</v>
      </c>
      <c r="F19" s="61">
        <v>488.955</v>
      </c>
      <c r="G19" s="61"/>
      <c r="H19" s="61">
        <v>488.955</v>
      </c>
      <c r="I19" s="61">
        <v>299.332</v>
      </c>
      <c r="J19" s="63">
        <f t="shared" si="1"/>
        <v>61.2187215592437</v>
      </c>
    </row>
    <row r="20" spans="1:10" ht="38.25" customHeight="1">
      <c r="A20" s="58">
        <v>12</v>
      </c>
      <c r="B20" s="1">
        <v>104</v>
      </c>
      <c r="C20" s="2"/>
      <c r="D20" s="2"/>
      <c r="E20" s="29" t="s">
        <v>34</v>
      </c>
      <c r="F20" s="59">
        <f>F21</f>
        <v>14291.05</v>
      </c>
      <c r="G20" s="59" t="e">
        <f>G21</f>
        <v>#REF!</v>
      </c>
      <c r="H20" s="59">
        <f>SUM(H21)</f>
        <v>14294.55</v>
      </c>
      <c r="I20" s="59">
        <f>SUM(I21)</f>
        <v>5535.432</v>
      </c>
      <c r="J20" s="60">
        <f t="shared" si="1"/>
        <v>38.72407316075008</v>
      </c>
    </row>
    <row r="21" spans="1:10" ht="12.75" customHeight="1">
      <c r="A21" s="58">
        <v>13</v>
      </c>
      <c r="B21" s="1">
        <v>104</v>
      </c>
      <c r="C21" s="2" t="s">
        <v>143</v>
      </c>
      <c r="D21" s="2"/>
      <c r="E21" s="29" t="s">
        <v>59</v>
      </c>
      <c r="F21" s="59">
        <f>SUM(F22+F24)</f>
        <v>14291.05</v>
      </c>
      <c r="G21" s="59" t="e">
        <f>G22+G25+#REF!+#REF!</f>
        <v>#REF!</v>
      </c>
      <c r="H21" s="64">
        <f>SUM(H22+H24)</f>
        <v>14294.55</v>
      </c>
      <c r="I21" s="64">
        <f>SUM(I22+I24)</f>
        <v>5535.432</v>
      </c>
      <c r="J21" s="60">
        <f t="shared" si="1"/>
        <v>38.72407316075008</v>
      </c>
    </row>
    <row r="22" spans="1:10" ht="25.5" customHeight="1">
      <c r="A22" s="58">
        <v>14</v>
      </c>
      <c r="B22" s="1">
        <v>104</v>
      </c>
      <c r="C22" s="2" t="s">
        <v>142</v>
      </c>
      <c r="D22" s="2"/>
      <c r="E22" s="29" t="s">
        <v>60</v>
      </c>
      <c r="F22" s="59">
        <f>F23</f>
        <v>11151</v>
      </c>
      <c r="G22" s="59">
        <f>G23</f>
        <v>14238</v>
      </c>
      <c r="H22" s="59">
        <f>H23</f>
        <v>11151</v>
      </c>
      <c r="I22" s="59">
        <f>I23</f>
        <v>4115.701</v>
      </c>
      <c r="J22" s="60">
        <f t="shared" si="1"/>
        <v>36.90880638507757</v>
      </c>
    </row>
    <row r="23" spans="1:10" ht="29.25" customHeight="1">
      <c r="A23" s="58">
        <v>15</v>
      </c>
      <c r="B23" s="3">
        <v>104</v>
      </c>
      <c r="C23" s="4" t="s">
        <v>142</v>
      </c>
      <c r="D23" s="4" t="s">
        <v>48</v>
      </c>
      <c r="E23" s="32" t="s">
        <v>280</v>
      </c>
      <c r="F23" s="61">
        <v>11151</v>
      </c>
      <c r="G23" s="61">
        <v>14238</v>
      </c>
      <c r="H23" s="61">
        <v>11151</v>
      </c>
      <c r="I23" s="61">
        <v>4115.701</v>
      </c>
      <c r="J23" s="63">
        <f t="shared" si="1"/>
        <v>36.90880638507757</v>
      </c>
    </row>
    <row r="24" spans="1:10" ht="15.75" customHeight="1">
      <c r="A24" s="58">
        <v>16</v>
      </c>
      <c r="B24" s="1">
        <v>104</v>
      </c>
      <c r="C24" s="2" t="s">
        <v>143</v>
      </c>
      <c r="D24" s="4"/>
      <c r="E24" s="29" t="s">
        <v>59</v>
      </c>
      <c r="F24" s="59">
        <f>SUM(F25)</f>
        <v>3140.05</v>
      </c>
      <c r="G24" s="61"/>
      <c r="H24" s="64">
        <f>SUM(H25)</f>
        <v>3143.55</v>
      </c>
      <c r="I24" s="64">
        <f>SUM(I25)</f>
        <v>1419.731</v>
      </c>
      <c r="J24" s="60">
        <f t="shared" si="1"/>
        <v>45.16330263555534</v>
      </c>
    </row>
    <row r="25" spans="1:10" ht="27.75" customHeight="1">
      <c r="A25" s="58">
        <v>17</v>
      </c>
      <c r="B25" s="1">
        <v>104</v>
      </c>
      <c r="C25" s="2" t="s">
        <v>144</v>
      </c>
      <c r="D25" s="2"/>
      <c r="E25" s="29" t="s">
        <v>63</v>
      </c>
      <c r="F25" s="59">
        <f>SUM(F26)</f>
        <v>3140.05</v>
      </c>
      <c r="G25" s="59">
        <f>G26</f>
        <v>9260</v>
      </c>
      <c r="H25" s="59">
        <f>SUM(H26)</f>
        <v>3143.55</v>
      </c>
      <c r="I25" s="59">
        <f>I26</f>
        <v>1419.731</v>
      </c>
      <c r="J25" s="60">
        <f t="shared" si="1"/>
        <v>45.16330263555534</v>
      </c>
    </row>
    <row r="26" spans="1:10" ht="24.75" customHeight="1">
      <c r="A26" s="58">
        <v>18</v>
      </c>
      <c r="B26" s="3">
        <v>104</v>
      </c>
      <c r="C26" s="4" t="s">
        <v>144</v>
      </c>
      <c r="D26" s="4" t="s">
        <v>48</v>
      </c>
      <c r="E26" s="32" t="s">
        <v>280</v>
      </c>
      <c r="F26" s="61">
        <v>3140.05</v>
      </c>
      <c r="G26" s="61">
        <v>9260</v>
      </c>
      <c r="H26" s="61">
        <v>3143.55</v>
      </c>
      <c r="I26" s="61">
        <v>1419.731</v>
      </c>
      <c r="J26" s="63">
        <f t="shared" si="1"/>
        <v>45.16330263555534</v>
      </c>
    </row>
    <row r="27" spans="1:10" ht="39" customHeight="1">
      <c r="A27" s="58">
        <v>19</v>
      </c>
      <c r="B27" s="1">
        <v>106</v>
      </c>
      <c r="C27" s="2"/>
      <c r="D27" s="2"/>
      <c r="E27" s="29" t="s">
        <v>32</v>
      </c>
      <c r="F27" s="59">
        <f>SUM(F28+F32)</f>
        <v>3553.986</v>
      </c>
      <c r="G27" s="59" t="e">
        <f>G28+#REF!</f>
        <v>#REF!</v>
      </c>
      <c r="H27" s="64">
        <f>SUM(H28+H32)</f>
        <v>3553.986</v>
      </c>
      <c r="I27" s="64">
        <f>SUM(I28+I32)</f>
        <v>1308.257</v>
      </c>
      <c r="J27" s="60">
        <f t="shared" si="1"/>
        <v>36.81097787104395</v>
      </c>
    </row>
    <row r="28" spans="1:10" ht="39.75" customHeight="1">
      <c r="A28" s="58">
        <v>20</v>
      </c>
      <c r="B28" s="1">
        <v>106</v>
      </c>
      <c r="C28" s="2" t="s">
        <v>263</v>
      </c>
      <c r="D28" s="2"/>
      <c r="E28" s="35" t="s">
        <v>145</v>
      </c>
      <c r="F28" s="59">
        <f>F29</f>
        <v>2328.5</v>
      </c>
      <c r="G28" s="59" t="e">
        <f>G30+G33</f>
        <v>#REF!</v>
      </c>
      <c r="H28" s="59">
        <f>SUM(H29)</f>
        <v>2328.5</v>
      </c>
      <c r="I28" s="59">
        <f>SUM(I29)</f>
        <v>851.017</v>
      </c>
      <c r="J28" s="60">
        <f t="shared" si="1"/>
        <v>36.5478634313936</v>
      </c>
    </row>
    <row r="29" spans="1:10" ht="39.75" customHeight="1">
      <c r="A29" s="58">
        <v>21</v>
      </c>
      <c r="B29" s="1">
        <v>106</v>
      </c>
      <c r="C29" s="2" t="s">
        <v>147</v>
      </c>
      <c r="D29" s="2"/>
      <c r="E29" s="42" t="s">
        <v>127</v>
      </c>
      <c r="F29" s="59">
        <f>SUM(F30)</f>
        <v>2328.5</v>
      </c>
      <c r="G29" s="59"/>
      <c r="H29" s="59">
        <f>H30</f>
        <v>2328.5</v>
      </c>
      <c r="I29" s="59">
        <f>I30</f>
        <v>851.017</v>
      </c>
      <c r="J29" s="60">
        <f t="shared" si="1"/>
        <v>36.5478634313936</v>
      </c>
    </row>
    <row r="30" spans="1:10" ht="27" customHeight="1">
      <c r="A30" s="58">
        <v>22</v>
      </c>
      <c r="B30" s="1">
        <v>106</v>
      </c>
      <c r="C30" s="2" t="s">
        <v>146</v>
      </c>
      <c r="D30" s="2"/>
      <c r="E30" s="29" t="s">
        <v>61</v>
      </c>
      <c r="F30" s="59">
        <f>SUM(F31)</f>
        <v>2328.5</v>
      </c>
      <c r="G30" s="59" t="e">
        <f>G31+#REF!</f>
        <v>#REF!</v>
      </c>
      <c r="H30" s="59">
        <f>SUM(H31:H31)</f>
        <v>2328.5</v>
      </c>
      <c r="I30" s="59">
        <f>SUM(I31:I31)</f>
        <v>851.017</v>
      </c>
      <c r="J30" s="60">
        <f t="shared" si="1"/>
        <v>36.5478634313936</v>
      </c>
    </row>
    <row r="31" spans="1:10" ht="30" customHeight="1">
      <c r="A31" s="58">
        <v>23</v>
      </c>
      <c r="B31" s="3">
        <v>106</v>
      </c>
      <c r="C31" s="4" t="s">
        <v>146</v>
      </c>
      <c r="D31" s="4" t="s">
        <v>48</v>
      </c>
      <c r="E31" s="32" t="s">
        <v>280</v>
      </c>
      <c r="F31" s="61">
        <v>2328.5</v>
      </c>
      <c r="G31" s="61">
        <v>809</v>
      </c>
      <c r="H31" s="61">
        <v>2328.5</v>
      </c>
      <c r="I31" s="61">
        <v>851.017</v>
      </c>
      <c r="J31" s="63">
        <f t="shared" si="1"/>
        <v>36.5478634313936</v>
      </c>
    </row>
    <row r="32" spans="1:10" s="13" customFormat="1" ht="16.5" customHeight="1">
      <c r="A32" s="58">
        <v>25</v>
      </c>
      <c r="B32" s="1">
        <v>106</v>
      </c>
      <c r="C32" s="2" t="s">
        <v>143</v>
      </c>
      <c r="D32" s="2"/>
      <c r="E32" s="29" t="s">
        <v>59</v>
      </c>
      <c r="F32" s="59">
        <f>SUM(F33+F36)</f>
        <v>1225.4859999999999</v>
      </c>
      <c r="G32" s="59"/>
      <c r="H32" s="64">
        <f>SUM(H33+H36)</f>
        <v>1225.4859999999999</v>
      </c>
      <c r="I32" s="64">
        <f>SUM(I33+I36)</f>
        <v>457.24</v>
      </c>
      <c r="J32" s="60">
        <f t="shared" si="1"/>
        <v>37.31091175256184</v>
      </c>
    </row>
    <row r="33" spans="1:10" ht="25.5" customHeight="1">
      <c r="A33" s="58">
        <v>26</v>
      </c>
      <c r="B33" s="1">
        <v>106</v>
      </c>
      <c r="C33" s="2" t="s">
        <v>142</v>
      </c>
      <c r="D33" s="2"/>
      <c r="E33" s="29" t="s">
        <v>60</v>
      </c>
      <c r="F33" s="59">
        <f>F34+F35</f>
        <v>710.265</v>
      </c>
      <c r="G33" s="59">
        <f>G34</f>
        <v>847</v>
      </c>
      <c r="H33" s="59">
        <f>SUM(H34:H35)</f>
        <v>710.265</v>
      </c>
      <c r="I33" s="59">
        <f>SUM(I34:I35)</f>
        <v>159.162</v>
      </c>
      <c r="J33" s="60">
        <f t="shared" si="1"/>
        <v>22.408819243521787</v>
      </c>
    </row>
    <row r="34" spans="1:10" ht="12.75" customHeight="1">
      <c r="A34" s="58">
        <v>27</v>
      </c>
      <c r="B34" s="3">
        <v>106</v>
      </c>
      <c r="C34" s="4" t="s">
        <v>142</v>
      </c>
      <c r="D34" s="4" t="s">
        <v>48</v>
      </c>
      <c r="E34" s="32" t="s">
        <v>280</v>
      </c>
      <c r="F34" s="61">
        <v>706.265</v>
      </c>
      <c r="G34" s="61">
        <v>847</v>
      </c>
      <c r="H34" s="61">
        <v>706.265</v>
      </c>
      <c r="I34" s="61">
        <v>159.162</v>
      </c>
      <c r="J34" s="63">
        <f t="shared" si="1"/>
        <v>22.535733754327342</v>
      </c>
    </row>
    <row r="35" spans="1:10" s="13" customFormat="1" ht="27.75" customHeight="1">
      <c r="A35" s="58">
        <v>28</v>
      </c>
      <c r="B35" s="3">
        <v>106</v>
      </c>
      <c r="C35" s="4" t="s">
        <v>142</v>
      </c>
      <c r="D35" s="4" t="s">
        <v>62</v>
      </c>
      <c r="E35" s="43" t="s">
        <v>285</v>
      </c>
      <c r="F35" s="61">
        <v>4</v>
      </c>
      <c r="G35" s="59"/>
      <c r="H35" s="62">
        <v>4</v>
      </c>
      <c r="I35" s="62">
        <v>0</v>
      </c>
      <c r="J35" s="63">
        <v>0</v>
      </c>
    </row>
    <row r="36" spans="1:10" ht="29.25" customHeight="1">
      <c r="A36" s="58">
        <v>29</v>
      </c>
      <c r="B36" s="1">
        <v>106</v>
      </c>
      <c r="C36" s="2" t="s">
        <v>148</v>
      </c>
      <c r="D36" s="2"/>
      <c r="E36" s="29" t="s">
        <v>29</v>
      </c>
      <c r="F36" s="59">
        <f>F37</f>
        <v>515.221</v>
      </c>
      <c r="G36" s="61"/>
      <c r="H36" s="59">
        <f>SUM(H37)</f>
        <v>515.221</v>
      </c>
      <c r="I36" s="59">
        <f>SUM(I37)</f>
        <v>298.078</v>
      </c>
      <c r="J36" s="60">
        <f t="shared" si="1"/>
        <v>57.85439646287709</v>
      </c>
    </row>
    <row r="37" spans="1:10" ht="29.25" customHeight="1">
      <c r="A37" s="58">
        <v>30</v>
      </c>
      <c r="B37" s="3">
        <v>106</v>
      </c>
      <c r="C37" s="4" t="s">
        <v>148</v>
      </c>
      <c r="D37" s="4" t="s">
        <v>48</v>
      </c>
      <c r="E37" s="32" t="s">
        <v>280</v>
      </c>
      <c r="F37" s="61">
        <v>515.221</v>
      </c>
      <c r="G37" s="61"/>
      <c r="H37" s="62">
        <v>515.221</v>
      </c>
      <c r="I37" s="62">
        <v>298.078</v>
      </c>
      <c r="J37" s="63">
        <f t="shared" si="1"/>
        <v>57.85439646287709</v>
      </c>
    </row>
    <row r="38" spans="1:10" ht="12.75" customHeight="1">
      <c r="A38" s="58">
        <v>31</v>
      </c>
      <c r="B38" s="1">
        <v>111</v>
      </c>
      <c r="C38" s="2"/>
      <c r="D38" s="2"/>
      <c r="E38" s="29" t="s">
        <v>7</v>
      </c>
      <c r="F38" s="59">
        <f aca="true" t="shared" si="3" ref="F38:I40">F39</f>
        <v>400</v>
      </c>
      <c r="G38" s="59">
        <f t="shared" si="3"/>
        <v>250</v>
      </c>
      <c r="H38" s="64">
        <f>SUM(H39)</f>
        <v>400</v>
      </c>
      <c r="I38" s="64">
        <f>SUM(I39)</f>
        <v>0</v>
      </c>
      <c r="J38" s="60">
        <f t="shared" si="1"/>
        <v>0</v>
      </c>
    </row>
    <row r="39" spans="1:10" ht="12.75" customHeight="1">
      <c r="A39" s="58">
        <v>32</v>
      </c>
      <c r="B39" s="1">
        <v>111</v>
      </c>
      <c r="C39" s="2" t="s">
        <v>143</v>
      </c>
      <c r="D39" s="2"/>
      <c r="E39" s="29" t="s">
        <v>59</v>
      </c>
      <c r="F39" s="59">
        <f t="shared" si="3"/>
        <v>400</v>
      </c>
      <c r="G39" s="59">
        <f t="shared" si="3"/>
        <v>250</v>
      </c>
      <c r="H39" s="59">
        <f t="shared" si="3"/>
        <v>400</v>
      </c>
      <c r="I39" s="59">
        <f t="shared" si="3"/>
        <v>0</v>
      </c>
      <c r="J39" s="60">
        <f t="shared" si="1"/>
        <v>0</v>
      </c>
    </row>
    <row r="40" spans="1:10" ht="12.75" customHeight="1">
      <c r="A40" s="58">
        <v>33</v>
      </c>
      <c r="B40" s="1">
        <v>111</v>
      </c>
      <c r="C40" s="2" t="s">
        <v>162</v>
      </c>
      <c r="D40" s="2"/>
      <c r="E40" s="29" t="s">
        <v>8</v>
      </c>
      <c r="F40" s="59">
        <f t="shared" si="3"/>
        <v>400</v>
      </c>
      <c r="G40" s="59">
        <f t="shared" si="3"/>
        <v>250</v>
      </c>
      <c r="H40" s="59">
        <f t="shared" si="3"/>
        <v>400</v>
      </c>
      <c r="I40" s="59">
        <f>SUM(I41)</f>
        <v>0</v>
      </c>
      <c r="J40" s="60">
        <f t="shared" si="1"/>
        <v>0</v>
      </c>
    </row>
    <row r="41" spans="1:10" ht="12.75" customHeight="1">
      <c r="A41" s="58">
        <v>34</v>
      </c>
      <c r="B41" s="3">
        <v>111</v>
      </c>
      <c r="C41" s="4" t="s">
        <v>162</v>
      </c>
      <c r="D41" s="4" t="s">
        <v>49</v>
      </c>
      <c r="E41" s="32" t="s">
        <v>50</v>
      </c>
      <c r="F41" s="61">
        <v>400</v>
      </c>
      <c r="G41" s="61">
        <v>250</v>
      </c>
      <c r="H41" s="62">
        <v>400</v>
      </c>
      <c r="I41" s="62">
        <v>0</v>
      </c>
      <c r="J41" s="63">
        <f t="shared" si="1"/>
        <v>0</v>
      </c>
    </row>
    <row r="42" spans="1:10" ht="12.75" customHeight="1">
      <c r="A42" s="58">
        <v>35</v>
      </c>
      <c r="B42" s="1">
        <v>113</v>
      </c>
      <c r="C42" s="2"/>
      <c r="D42" s="2"/>
      <c r="E42" s="29" t="s">
        <v>26</v>
      </c>
      <c r="F42" s="59">
        <f>SUM(F43+F60+F69+F74)</f>
        <v>16692.699999999997</v>
      </c>
      <c r="G42" s="59" t="e">
        <f>#REF!+#REF!+#REF!+#REF!+#REF!+#REF!+#REF!+#REF!+#REF!+#REF!</f>
        <v>#REF!</v>
      </c>
      <c r="H42" s="59">
        <f>SUM(H43+H60+H69+H74)</f>
        <v>17959.38</v>
      </c>
      <c r="I42" s="59">
        <f>SUM(I43+I60+I69+I74)</f>
        <v>9351.939</v>
      </c>
      <c r="J42" s="60">
        <v>98.2</v>
      </c>
    </row>
    <row r="43" spans="1:10" ht="38.25" customHeight="1">
      <c r="A43" s="58">
        <v>36</v>
      </c>
      <c r="B43" s="1">
        <v>113</v>
      </c>
      <c r="C43" s="2" t="s">
        <v>150</v>
      </c>
      <c r="D43" s="4"/>
      <c r="E43" s="29" t="s">
        <v>232</v>
      </c>
      <c r="F43" s="59">
        <f>SUM(F44+F48+F50+F52+F58)</f>
        <v>15978.699999999999</v>
      </c>
      <c r="G43" s="59"/>
      <c r="H43" s="59">
        <f>SUM(H44+H48+H50+H52+H58)</f>
        <v>16552.57</v>
      </c>
      <c r="I43" s="59">
        <f>SUM(I44+I48+I50+I52+I58)</f>
        <v>8519.002</v>
      </c>
      <c r="J43" s="60">
        <f>I43/H43*100</f>
        <v>51.466340272235676</v>
      </c>
    </row>
    <row r="44" spans="1:10" ht="30.75" customHeight="1">
      <c r="A44" s="58">
        <v>37</v>
      </c>
      <c r="B44" s="1">
        <v>113</v>
      </c>
      <c r="C44" s="2" t="s">
        <v>155</v>
      </c>
      <c r="D44" s="2"/>
      <c r="E44" s="31" t="s">
        <v>66</v>
      </c>
      <c r="F44" s="59">
        <f>SUM(F45:F47)</f>
        <v>15041.3</v>
      </c>
      <c r="G44" s="59"/>
      <c r="H44" s="59">
        <f>SUM(H45:H47)</f>
        <v>15615.17</v>
      </c>
      <c r="I44" s="59">
        <f>SUM(I45:I47)</f>
        <v>8146.337</v>
      </c>
      <c r="J44" s="60">
        <f>I44/H44*100</f>
        <v>52.16937759883498</v>
      </c>
    </row>
    <row r="45" spans="1:10" s="12" customFormat="1" ht="28.5" customHeight="1">
      <c r="A45" s="58">
        <v>38</v>
      </c>
      <c r="B45" s="3">
        <v>113</v>
      </c>
      <c r="C45" s="4" t="s">
        <v>155</v>
      </c>
      <c r="D45" s="4" t="s">
        <v>42</v>
      </c>
      <c r="E45" s="30" t="s">
        <v>68</v>
      </c>
      <c r="F45" s="61">
        <v>10397.9</v>
      </c>
      <c r="G45" s="61"/>
      <c r="H45" s="62">
        <v>10397.9</v>
      </c>
      <c r="I45" s="62">
        <v>5011.626</v>
      </c>
      <c r="J45" s="63">
        <f>I45/H45*100</f>
        <v>48.19844391656008</v>
      </c>
    </row>
    <row r="46" spans="1:10" ht="27.75" customHeight="1">
      <c r="A46" s="58">
        <v>39</v>
      </c>
      <c r="B46" s="3">
        <v>113</v>
      </c>
      <c r="C46" s="4" t="s">
        <v>155</v>
      </c>
      <c r="D46" s="4" t="s">
        <v>62</v>
      </c>
      <c r="E46" s="30" t="s">
        <v>285</v>
      </c>
      <c r="F46" s="61">
        <v>4613.4</v>
      </c>
      <c r="G46" s="59"/>
      <c r="H46" s="61">
        <v>5187.27</v>
      </c>
      <c r="I46" s="61">
        <v>3123.022</v>
      </c>
      <c r="J46" s="63">
        <f t="shared" si="1"/>
        <v>60.2055030873658</v>
      </c>
    </row>
    <row r="47" spans="1:10" ht="18" customHeight="1">
      <c r="A47" s="58">
        <v>40</v>
      </c>
      <c r="B47" s="3">
        <v>113</v>
      </c>
      <c r="C47" s="4" t="s">
        <v>155</v>
      </c>
      <c r="D47" s="4" t="s">
        <v>276</v>
      </c>
      <c r="E47" s="30" t="s">
        <v>277</v>
      </c>
      <c r="F47" s="61">
        <v>30</v>
      </c>
      <c r="G47" s="59"/>
      <c r="H47" s="61">
        <v>30</v>
      </c>
      <c r="I47" s="61">
        <v>11.689</v>
      </c>
      <c r="J47" s="63">
        <f>I47/H47*100</f>
        <v>38.96333333333333</v>
      </c>
    </row>
    <row r="48" spans="1:10" ht="36.75" customHeight="1">
      <c r="A48" s="58">
        <v>41</v>
      </c>
      <c r="B48" s="1">
        <v>113</v>
      </c>
      <c r="C48" s="2" t="s">
        <v>298</v>
      </c>
      <c r="D48" s="2"/>
      <c r="E48" s="31" t="s">
        <v>299</v>
      </c>
      <c r="F48" s="59">
        <f>SUM(F49)</f>
        <v>685</v>
      </c>
      <c r="G48" s="59"/>
      <c r="H48" s="59">
        <f>SUM(H49)</f>
        <v>685</v>
      </c>
      <c r="I48" s="59">
        <f>SUM(I49)</f>
        <v>285.324</v>
      </c>
      <c r="J48" s="60">
        <f>I48/H48*100</f>
        <v>41.65313868613139</v>
      </c>
    </row>
    <row r="49" spans="1:10" ht="33.75" customHeight="1">
      <c r="A49" s="58">
        <v>42</v>
      </c>
      <c r="B49" s="3">
        <v>113</v>
      </c>
      <c r="C49" s="4" t="s">
        <v>298</v>
      </c>
      <c r="D49" s="4" t="s">
        <v>62</v>
      </c>
      <c r="E49" s="32" t="s">
        <v>285</v>
      </c>
      <c r="F49" s="61">
        <v>685</v>
      </c>
      <c r="G49" s="59"/>
      <c r="H49" s="61">
        <v>685</v>
      </c>
      <c r="I49" s="61">
        <v>285.324</v>
      </c>
      <c r="J49" s="63">
        <f>I49/H49*100</f>
        <v>41.65313868613139</v>
      </c>
    </row>
    <row r="50" spans="1:10" ht="29.25" customHeight="1">
      <c r="A50" s="58">
        <v>43</v>
      </c>
      <c r="B50" s="1">
        <v>113</v>
      </c>
      <c r="C50" s="2" t="s">
        <v>156</v>
      </c>
      <c r="D50" s="2"/>
      <c r="E50" s="44" t="s">
        <v>69</v>
      </c>
      <c r="F50" s="59">
        <f>F51</f>
        <v>100</v>
      </c>
      <c r="G50" s="59"/>
      <c r="H50" s="59">
        <f>H51</f>
        <v>100</v>
      </c>
      <c r="I50" s="59">
        <f>I51</f>
        <v>7.83</v>
      </c>
      <c r="J50" s="60">
        <f t="shared" si="1"/>
        <v>7.829999999999999</v>
      </c>
    </row>
    <row r="51" spans="1:10" s="12" customFormat="1" ht="30" customHeight="1">
      <c r="A51" s="58">
        <v>44</v>
      </c>
      <c r="B51" s="3">
        <v>113</v>
      </c>
      <c r="C51" s="4" t="s">
        <v>156</v>
      </c>
      <c r="D51" s="4" t="s">
        <v>62</v>
      </c>
      <c r="E51" s="30" t="s">
        <v>285</v>
      </c>
      <c r="F51" s="61">
        <v>100</v>
      </c>
      <c r="G51" s="61"/>
      <c r="H51" s="61">
        <v>100</v>
      </c>
      <c r="I51" s="61">
        <v>7.83</v>
      </c>
      <c r="J51" s="63">
        <f t="shared" si="1"/>
        <v>7.829999999999999</v>
      </c>
    </row>
    <row r="52" spans="1:10" s="12" customFormat="1" ht="45.75" customHeight="1">
      <c r="A52" s="58">
        <v>45</v>
      </c>
      <c r="B52" s="1">
        <v>113</v>
      </c>
      <c r="C52" s="20" t="s">
        <v>150</v>
      </c>
      <c r="D52" s="4"/>
      <c r="E52" s="31" t="s">
        <v>70</v>
      </c>
      <c r="F52" s="59">
        <f>F53+F55</f>
        <v>102.4</v>
      </c>
      <c r="G52" s="61"/>
      <c r="H52" s="59">
        <f>SUM(H53+H55)</f>
        <v>102.4</v>
      </c>
      <c r="I52" s="59">
        <f>SUM(I53+I55)</f>
        <v>41.159</v>
      </c>
      <c r="J52" s="60">
        <f t="shared" si="1"/>
        <v>40.1943359375</v>
      </c>
    </row>
    <row r="53" spans="1:10" s="12" customFormat="1" ht="30.75" customHeight="1">
      <c r="A53" s="58">
        <v>46</v>
      </c>
      <c r="B53" s="1">
        <v>113</v>
      </c>
      <c r="C53" s="2" t="s">
        <v>157</v>
      </c>
      <c r="D53" s="4"/>
      <c r="E53" s="31" t="s">
        <v>71</v>
      </c>
      <c r="F53" s="69">
        <f>F54</f>
        <v>0.1</v>
      </c>
      <c r="G53" s="59"/>
      <c r="H53" s="64">
        <f>SUM(H54)</f>
        <v>0.1</v>
      </c>
      <c r="I53" s="64">
        <f>SUM(I54)</f>
        <v>0</v>
      </c>
      <c r="J53" s="60">
        <f t="shared" si="1"/>
        <v>0</v>
      </c>
    </row>
    <row r="54" spans="1:10" s="12" customFormat="1" ht="30.75" customHeight="1">
      <c r="A54" s="58">
        <v>47</v>
      </c>
      <c r="B54" s="3">
        <v>113</v>
      </c>
      <c r="C54" s="4" t="s">
        <v>157</v>
      </c>
      <c r="D54" s="4" t="s">
        <v>62</v>
      </c>
      <c r="E54" s="30" t="s">
        <v>285</v>
      </c>
      <c r="F54" s="70">
        <v>0.1</v>
      </c>
      <c r="G54" s="61"/>
      <c r="H54" s="61">
        <v>0.1</v>
      </c>
      <c r="I54" s="61">
        <v>0</v>
      </c>
      <c r="J54" s="63">
        <f t="shared" si="1"/>
        <v>0</v>
      </c>
    </row>
    <row r="55" spans="1:10" s="12" customFormat="1" ht="35.25" customHeight="1">
      <c r="A55" s="58">
        <v>48</v>
      </c>
      <c r="B55" s="1">
        <v>113</v>
      </c>
      <c r="C55" s="20" t="s">
        <v>158</v>
      </c>
      <c r="D55" s="4"/>
      <c r="E55" s="31" t="s">
        <v>72</v>
      </c>
      <c r="F55" s="69">
        <f>F56+F57</f>
        <v>102.30000000000001</v>
      </c>
      <c r="G55" s="61"/>
      <c r="H55" s="64">
        <f>SUM(H56:H57)</f>
        <v>102.30000000000001</v>
      </c>
      <c r="I55" s="64">
        <f>SUM(I56:I57)</f>
        <v>41.159</v>
      </c>
      <c r="J55" s="60">
        <f t="shared" si="1"/>
        <v>40.23362658846529</v>
      </c>
    </row>
    <row r="56" spans="1:10" s="12" customFormat="1" ht="16.5" customHeight="1">
      <c r="A56" s="58">
        <v>49</v>
      </c>
      <c r="B56" s="3">
        <v>113</v>
      </c>
      <c r="C56" s="4" t="s">
        <v>158</v>
      </c>
      <c r="D56" s="4" t="s">
        <v>48</v>
      </c>
      <c r="E56" s="32" t="s">
        <v>280</v>
      </c>
      <c r="F56" s="70">
        <v>43.6</v>
      </c>
      <c r="G56" s="61"/>
      <c r="H56" s="61">
        <v>43.6</v>
      </c>
      <c r="I56" s="61">
        <v>16.159</v>
      </c>
      <c r="J56" s="63">
        <f t="shared" si="1"/>
        <v>37.06192660550459</v>
      </c>
    </row>
    <row r="57" spans="1:10" s="12" customFormat="1" ht="26.25" customHeight="1">
      <c r="A57" s="58">
        <v>50</v>
      </c>
      <c r="B57" s="3">
        <v>113</v>
      </c>
      <c r="C57" s="4" t="s">
        <v>158</v>
      </c>
      <c r="D57" s="4" t="s">
        <v>62</v>
      </c>
      <c r="E57" s="30" t="s">
        <v>285</v>
      </c>
      <c r="F57" s="70">
        <v>58.7</v>
      </c>
      <c r="G57" s="61"/>
      <c r="H57" s="62">
        <v>58.7</v>
      </c>
      <c r="I57" s="62">
        <v>25</v>
      </c>
      <c r="J57" s="63">
        <f t="shared" si="1"/>
        <v>42.58943781942078</v>
      </c>
    </row>
    <row r="58" spans="1:10" s="12" customFormat="1" ht="27.75" customHeight="1">
      <c r="A58" s="58">
        <v>51</v>
      </c>
      <c r="B58" s="1">
        <v>113</v>
      </c>
      <c r="C58" s="2" t="s">
        <v>159</v>
      </c>
      <c r="D58" s="4"/>
      <c r="E58" s="31" t="s">
        <v>73</v>
      </c>
      <c r="F58" s="59">
        <f>F59</f>
        <v>50</v>
      </c>
      <c r="G58" s="61"/>
      <c r="H58" s="59">
        <f>SUM(H59)</f>
        <v>50</v>
      </c>
      <c r="I58" s="59">
        <f>SUM(I59)</f>
        <v>38.352</v>
      </c>
      <c r="J58" s="60">
        <f t="shared" si="1"/>
        <v>76.704</v>
      </c>
    </row>
    <row r="59" spans="1:10" s="13" customFormat="1" ht="29.25" customHeight="1">
      <c r="A59" s="58">
        <v>52</v>
      </c>
      <c r="B59" s="3">
        <v>113</v>
      </c>
      <c r="C59" s="4" t="s">
        <v>159</v>
      </c>
      <c r="D59" s="4" t="s">
        <v>62</v>
      </c>
      <c r="E59" s="30" t="s">
        <v>285</v>
      </c>
      <c r="F59" s="61">
        <v>50</v>
      </c>
      <c r="G59" s="61"/>
      <c r="H59" s="61">
        <v>50</v>
      </c>
      <c r="I59" s="61">
        <v>38.352</v>
      </c>
      <c r="J59" s="63">
        <f t="shared" si="1"/>
        <v>76.704</v>
      </c>
    </row>
    <row r="60" spans="1:10" s="12" customFormat="1" ht="37.5" customHeight="1">
      <c r="A60" s="58">
        <v>53</v>
      </c>
      <c r="B60" s="1">
        <v>113</v>
      </c>
      <c r="C60" s="2" t="s">
        <v>151</v>
      </c>
      <c r="D60" s="2"/>
      <c r="E60" s="31" t="s">
        <v>149</v>
      </c>
      <c r="F60" s="59">
        <f>SUM(F61+F63+F65+F67)</f>
        <v>500</v>
      </c>
      <c r="G60" s="59"/>
      <c r="H60" s="64">
        <f>SUM(H61+H63++H65+H67)</f>
        <v>500</v>
      </c>
      <c r="I60" s="64">
        <f>SUM(I61+I63+I65+I67)</f>
        <v>64</v>
      </c>
      <c r="J60" s="60">
        <f t="shared" si="1"/>
        <v>12.8</v>
      </c>
    </row>
    <row r="61" spans="1:10" s="12" customFormat="1" ht="37.5" customHeight="1">
      <c r="A61" s="58">
        <v>54</v>
      </c>
      <c r="B61" s="1">
        <v>113</v>
      </c>
      <c r="C61" s="2" t="s">
        <v>152</v>
      </c>
      <c r="D61" s="2"/>
      <c r="E61" s="31" t="s">
        <v>64</v>
      </c>
      <c r="F61" s="59">
        <f>F62</f>
        <v>140</v>
      </c>
      <c r="G61" s="59"/>
      <c r="H61" s="64">
        <f>SUM(H62)</f>
        <v>140</v>
      </c>
      <c r="I61" s="64">
        <f>SUM(I62)</f>
        <v>24</v>
      </c>
      <c r="J61" s="60">
        <f>I61/H61*100</f>
        <v>17.142857142857142</v>
      </c>
    </row>
    <row r="62" spans="1:10" s="12" customFormat="1" ht="30.75" customHeight="1">
      <c r="A62" s="58">
        <v>55</v>
      </c>
      <c r="B62" s="3">
        <v>113</v>
      </c>
      <c r="C62" s="4" t="s">
        <v>152</v>
      </c>
      <c r="D62" s="4" t="s">
        <v>62</v>
      </c>
      <c r="E62" s="30" t="s">
        <v>285</v>
      </c>
      <c r="F62" s="61">
        <v>140</v>
      </c>
      <c r="G62" s="61"/>
      <c r="H62" s="62">
        <v>140</v>
      </c>
      <c r="I62" s="62">
        <v>24</v>
      </c>
      <c r="J62" s="63">
        <f t="shared" si="1"/>
        <v>17.142857142857142</v>
      </c>
    </row>
    <row r="63" spans="1:10" s="12" customFormat="1" ht="24.75" customHeight="1">
      <c r="A63" s="58">
        <v>56</v>
      </c>
      <c r="B63" s="1">
        <v>113</v>
      </c>
      <c r="C63" s="2" t="s">
        <v>153</v>
      </c>
      <c r="D63" s="2"/>
      <c r="E63" s="31" t="s">
        <v>126</v>
      </c>
      <c r="F63" s="59">
        <f>F64</f>
        <v>250</v>
      </c>
      <c r="G63" s="61"/>
      <c r="H63" s="64">
        <f>SUM(H64)</f>
        <v>250</v>
      </c>
      <c r="I63" s="64">
        <f>SUM(I64)</f>
        <v>0</v>
      </c>
      <c r="J63" s="60">
        <f>SUM(J64)</f>
        <v>0</v>
      </c>
    </row>
    <row r="64" spans="1:10" s="12" customFormat="1" ht="31.5" customHeight="1">
      <c r="A64" s="58">
        <v>57</v>
      </c>
      <c r="B64" s="3">
        <v>113</v>
      </c>
      <c r="C64" s="4" t="s">
        <v>153</v>
      </c>
      <c r="D64" s="4" t="s">
        <v>62</v>
      </c>
      <c r="E64" s="30" t="s">
        <v>285</v>
      </c>
      <c r="F64" s="67">
        <v>250</v>
      </c>
      <c r="G64" s="61"/>
      <c r="H64" s="62">
        <v>250</v>
      </c>
      <c r="I64" s="62">
        <v>0</v>
      </c>
      <c r="J64" s="63">
        <f t="shared" si="1"/>
        <v>0</v>
      </c>
    </row>
    <row r="65" spans="1:10" s="12" customFormat="1" ht="42.75" customHeight="1">
      <c r="A65" s="58">
        <v>58</v>
      </c>
      <c r="B65" s="1">
        <v>113</v>
      </c>
      <c r="C65" s="2" t="s">
        <v>154</v>
      </c>
      <c r="D65" s="4"/>
      <c r="E65" s="29" t="s">
        <v>65</v>
      </c>
      <c r="F65" s="59">
        <f>F66</f>
        <v>70</v>
      </c>
      <c r="G65" s="61"/>
      <c r="H65" s="59">
        <f>H66</f>
        <v>70</v>
      </c>
      <c r="I65" s="59">
        <f>I66</f>
        <v>0</v>
      </c>
      <c r="J65" s="60">
        <v>0</v>
      </c>
    </row>
    <row r="66" spans="1:10" s="12" customFormat="1" ht="27" customHeight="1">
      <c r="A66" s="58">
        <v>59</v>
      </c>
      <c r="B66" s="3">
        <v>113</v>
      </c>
      <c r="C66" s="4" t="s">
        <v>154</v>
      </c>
      <c r="D66" s="4" t="s">
        <v>62</v>
      </c>
      <c r="E66" s="30" t="s">
        <v>285</v>
      </c>
      <c r="F66" s="61">
        <v>70</v>
      </c>
      <c r="G66" s="61"/>
      <c r="H66" s="62">
        <v>70</v>
      </c>
      <c r="I66" s="62">
        <v>0</v>
      </c>
      <c r="J66" s="63">
        <v>0</v>
      </c>
    </row>
    <row r="67" spans="1:10" s="12" customFormat="1" ht="16.5" customHeight="1">
      <c r="A67" s="58">
        <v>60</v>
      </c>
      <c r="B67" s="3">
        <v>113</v>
      </c>
      <c r="C67" s="2" t="s">
        <v>247</v>
      </c>
      <c r="D67" s="4"/>
      <c r="E67" s="31" t="s">
        <v>248</v>
      </c>
      <c r="F67" s="59">
        <f>SUM(F68)</f>
        <v>40</v>
      </c>
      <c r="G67" s="61"/>
      <c r="H67" s="59">
        <f>SUM(H68)</f>
        <v>40</v>
      </c>
      <c r="I67" s="59">
        <f>SUM(I68)</f>
        <v>40</v>
      </c>
      <c r="J67" s="60">
        <f t="shared" si="1"/>
        <v>100</v>
      </c>
    </row>
    <row r="68" spans="1:10" s="12" customFormat="1" ht="29.25" customHeight="1">
      <c r="A68" s="58">
        <v>61</v>
      </c>
      <c r="B68" s="3">
        <v>113</v>
      </c>
      <c r="C68" s="4" t="s">
        <v>247</v>
      </c>
      <c r="D68" s="4" t="s">
        <v>62</v>
      </c>
      <c r="E68" s="30" t="s">
        <v>285</v>
      </c>
      <c r="F68" s="61">
        <v>40</v>
      </c>
      <c r="G68" s="61"/>
      <c r="H68" s="70">
        <v>40</v>
      </c>
      <c r="I68" s="70">
        <v>40</v>
      </c>
      <c r="J68" s="63">
        <f t="shared" si="1"/>
        <v>100</v>
      </c>
    </row>
    <row r="69" spans="1:10" s="12" customFormat="1" ht="53.25" customHeight="1">
      <c r="A69" s="58">
        <v>62</v>
      </c>
      <c r="B69" s="1">
        <v>113</v>
      </c>
      <c r="C69" s="2" t="s">
        <v>160</v>
      </c>
      <c r="D69" s="2"/>
      <c r="E69" s="31" t="s">
        <v>293</v>
      </c>
      <c r="F69" s="59">
        <f>F70</f>
        <v>190</v>
      </c>
      <c r="G69" s="61"/>
      <c r="H69" s="69">
        <f>SUM(H70)</f>
        <v>190</v>
      </c>
      <c r="I69" s="69">
        <f>SUM(I70)</f>
        <v>76.127</v>
      </c>
      <c r="J69" s="60">
        <f t="shared" si="1"/>
        <v>40.066842105263156</v>
      </c>
    </row>
    <row r="70" spans="1:10" s="12" customFormat="1" ht="51.75" customHeight="1">
      <c r="A70" s="58">
        <v>63</v>
      </c>
      <c r="B70" s="1">
        <v>113</v>
      </c>
      <c r="C70" s="2" t="s">
        <v>161</v>
      </c>
      <c r="D70" s="2"/>
      <c r="E70" s="31" t="s">
        <v>67</v>
      </c>
      <c r="F70" s="59">
        <f>F71</f>
        <v>190</v>
      </c>
      <c r="G70" s="61"/>
      <c r="H70" s="69">
        <f>SUM(H71)</f>
        <v>190</v>
      </c>
      <c r="I70" s="69">
        <f>SUM(I71)</f>
        <v>76.127</v>
      </c>
      <c r="J70" s="60">
        <f t="shared" si="1"/>
        <v>40.066842105263156</v>
      </c>
    </row>
    <row r="71" spans="1:10" s="12" customFormat="1" ht="24.75" customHeight="1">
      <c r="A71" s="58">
        <v>64</v>
      </c>
      <c r="B71" s="1">
        <v>113</v>
      </c>
      <c r="C71" s="2" t="s">
        <v>161</v>
      </c>
      <c r="D71" s="2"/>
      <c r="E71" s="29" t="s">
        <v>128</v>
      </c>
      <c r="F71" s="59">
        <f>SUM(F72:F73)</f>
        <v>190</v>
      </c>
      <c r="G71" s="59"/>
      <c r="H71" s="64">
        <f>SUM(H72:H73)</f>
        <v>190</v>
      </c>
      <c r="I71" s="64">
        <f>SUM(I72:I73)</f>
        <v>76.127</v>
      </c>
      <c r="J71" s="60">
        <f t="shared" si="1"/>
        <v>40.066842105263156</v>
      </c>
    </row>
    <row r="72" spans="1:10" s="12" customFormat="1" ht="24.75" customHeight="1">
      <c r="A72" s="58">
        <v>65</v>
      </c>
      <c r="B72" s="3">
        <v>113</v>
      </c>
      <c r="C72" s="4" t="s">
        <v>161</v>
      </c>
      <c r="D72" s="4" t="s">
        <v>48</v>
      </c>
      <c r="E72" s="32" t="s">
        <v>280</v>
      </c>
      <c r="F72" s="61">
        <v>40</v>
      </c>
      <c r="G72" s="61"/>
      <c r="H72" s="62">
        <v>40</v>
      </c>
      <c r="I72" s="62">
        <v>20.127</v>
      </c>
      <c r="J72" s="63">
        <f>I72/H72*100</f>
        <v>50.317499999999995</v>
      </c>
    </row>
    <row r="73" spans="1:10" s="12" customFormat="1" ht="30" customHeight="1">
      <c r="A73" s="58">
        <v>66</v>
      </c>
      <c r="B73" s="3">
        <v>113</v>
      </c>
      <c r="C73" s="4" t="s">
        <v>161</v>
      </c>
      <c r="D73" s="4" t="s">
        <v>62</v>
      </c>
      <c r="E73" s="32" t="s">
        <v>285</v>
      </c>
      <c r="F73" s="61">
        <v>150</v>
      </c>
      <c r="G73" s="61"/>
      <c r="H73" s="62">
        <v>150</v>
      </c>
      <c r="I73" s="62">
        <v>56</v>
      </c>
      <c r="J73" s="63">
        <f t="shared" si="1"/>
        <v>37.333333333333336</v>
      </c>
    </row>
    <row r="74" spans="1:10" s="12" customFormat="1" ht="12.75" customHeight="1">
      <c r="A74" s="58">
        <v>67</v>
      </c>
      <c r="B74" s="1">
        <v>113</v>
      </c>
      <c r="C74" s="2" t="s">
        <v>143</v>
      </c>
      <c r="D74" s="4"/>
      <c r="E74" s="29" t="s">
        <v>59</v>
      </c>
      <c r="F74" s="59">
        <f>SUM(F75+F79)</f>
        <v>24</v>
      </c>
      <c r="G74" s="59"/>
      <c r="H74" s="64">
        <f>SUM(H75+H77+H79)</f>
        <v>716.81</v>
      </c>
      <c r="I74" s="64">
        <f>SUM(I75+I77+I79)</f>
        <v>692.81</v>
      </c>
      <c r="J74" s="60">
        <f t="shared" si="1"/>
        <v>96.65183242421284</v>
      </c>
    </row>
    <row r="75" spans="1:10" s="12" customFormat="1" ht="24" customHeight="1">
      <c r="A75" s="58">
        <v>68</v>
      </c>
      <c r="B75" s="80">
        <v>113</v>
      </c>
      <c r="C75" s="20" t="s">
        <v>249</v>
      </c>
      <c r="D75" s="20"/>
      <c r="E75" s="81" t="s">
        <v>300</v>
      </c>
      <c r="F75" s="59">
        <f>SUM(F76)</f>
        <v>0</v>
      </c>
      <c r="G75" s="59"/>
      <c r="H75" s="64">
        <f>SUM(H76)</f>
        <v>3</v>
      </c>
      <c r="I75" s="64">
        <f>SUM(I76)</f>
        <v>3</v>
      </c>
      <c r="J75" s="60">
        <f aca="true" t="shared" si="4" ref="J75:J80">I75/H75*100</f>
        <v>100</v>
      </c>
    </row>
    <row r="76" spans="1:10" s="12" customFormat="1" ht="24.75" customHeight="1">
      <c r="A76" s="58">
        <v>69</v>
      </c>
      <c r="B76" s="77">
        <v>113</v>
      </c>
      <c r="C76" s="28" t="s">
        <v>249</v>
      </c>
      <c r="D76" s="28" t="s">
        <v>301</v>
      </c>
      <c r="E76" s="82" t="s">
        <v>302</v>
      </c>
      <c r="F76" s="61">
        <v>0</v>
      </c>
      <c r="G76" s="61"/>
      <c r="H76" s="62">
        <v>3</v>
      </c>
      <c r="I76" s="62">
        <v>3</v>
      </c>
      <c r="J76" s="63">
        <f t="shared" si="4"/>
        <v>100</v>
      </c>
    </row>
    <row r="77" spans="1:10" s="12" customFormat="1" ht="24.75" customHeight="1">
      <c r="A77" s="58">
        <v>70</v>
      </c>
      <c r="B77" s="80">
        <v>113</v>
      </c>
      <c r="C77" s="20" t="s">
        <v>336</v>
      </c>
      <c r="D77" s="20"/>
      <c r="E77" s="89" t="s">
        <v>335</v>
      </c>
      <c r="F77" s="59">
        <f>SUM(F78)</f>
        <v>0</v>
      </c>
      <c r="G77" s="59"/>
      <c r="H77" s="64">
        <f>SUM(H78)</f>
        <v>689.81</v>
      </c>
      <c r="I77" s="64">
        <f>SUM(I78)</f>
        <v>689.81</v>
      </c>
      <c r="J77" s="60">
        <f t="shared" si="4"/>
        <v>100</v>
      </c>
    </row>
    <row r="78" spans="1:10" s="12" customFormat="1" ht="24.75" customHeight="1">
      <c r="A78" s="58">
        <v>71</v>
      </c>
      <c r="B78" s="77">
        <v>113</v>
      </c>
      <c r="C78" s="28" t="s">
        <v>336</v>
      </c>
      <c r="D78" s="28" t="s">
        <v>301</v>
      </c>
      <c r="E78" s="88" t="s">
        <v>302</v>
      </c>
      <c r="F78" s="61">
        <v>0</v>
      </c>
      <c r="G78" s="61"/>
      <c r="H78" s="62">
        <v>689.81</v>
      </c>
      <c r="I78" s="62">
        <v>689.81</v>
      </c>
      <c r="J78" s="63">
        <f t="shared" si="4"/>
        <v>100</v>
      </c>
    </row>
    <row r="79" spans="1:10" s="12" customFormat="1" ht="25.5" customHeight="1">
      <c r="A79" s="58">
        <v>72</v>
      </c>
      <c r="B79" s="1">
        <v>113</v>
      </c>
      <c r="C79" s="2" t="s">
        <v>278</v>
      </c>
      <c r="D79" s="2"/>
      <c r="E79" s="46" t="s">
        <v>279</v>
      </c>
      <c r="F79" s="59">
        <f>SUM(F80)</f>
        <v>24</v>
      </c>
      <c r="G79" s="59"/>
      <c r="H79" s="59">
        <f>SUM(H80)</f>
        <v>24</v>
      </c>
      <c r="I79" s="59">
        <f>SUM(I80)</f>
        <v>0</v>
      </c>
      <c r="J79" s="60">
        <f t="shared" si="4"/>
        <v>0</v>
      </c>
    </row>
    <row r="80" spans="1:10" s="12" customFormat="1" ht="26.25" customHeight="1">
      <c r="A80" s="58">
        <v>73</v>
      </c>
      <c r="B80" s="3">
        <v>113</v>
      </c>
      <c r="C80" s="4" t="s">
        <v>278</v>
      </c>
      <c r="D80" s="4" t="s">
        <v>48</v>
      </c>
      <c r="E80" s="32" t="s">
        <v>280</v>
      </c>
      <c r="F80" s="61">
        <v>24</v>
      </c>
      <c r="G80" s="61"/>
      <c r="H80" s="61">
        <v>24</v>
      </c>
      <c r="I80" s="61">
        <v>0</v>
      </c>
      <c r="J80" s="63">
        <f t="shared" si="4"/>
        <v>0</v>
      </c>
    </row>
    <row r="81" spans="1:11" ht="15.75" customHeight="1">
      <c r="A81" s="58">
        <v>74</v>
      </c>
      <c r="B81" s="1">
        <v>200</v>
      </c>
      <c r="C81" s="2"/>
      <c r="D81" s="2"/>
      <c r="E81" s="33" t="s">
        <v>9</v>
      </c>
      <c r="F81" s="59">
        <f aca="true" t="shared" si="5" ref="F81:I83">F82</f>
        <v>295.5</v>
      </c>
      <c r="G81" s="59">
        <f t="shared" si="5"/>
        <v>1189</v>
      </c>
      <c r="H81" s="64">
        <f>SUM(H82)</f>
        <v>295.5</v>
      </c>
      <c r="I81" s="64">
        <f>SUM(I82)</f>
        <v>87.801</v>
      </c>
      <c r="J81" s="60">
        <f t="shared" si="1"/>
        <v>29.71269035532995</v>
      </c>
      <c r="K81" s="12"/>
    </row>
    <row r="82" spans="1:10" ht="12.75" customHeight="1">
      <c r="A82" s="58">
        <v>75</v>
      </c>
      <c r="B82" s="1">
        <v>203</v>
      </c>
      <c r="C82" s="2"/>
      <c r="D82" s="2"/>
      <c r="E82" s="29" t="s">
        <v>10</v>
      </c>
      <c r="F82" s="59">
        <f t="shared" si="5"/>
        <v>295.5</v>
      </c>
      <c r="G82" s="59">
        <f t="shared" si="5"/>
        <v>1189</v>
      </c>
      <c r="H82" s="59">
        <f t="shared" si="5"/>
        <v>295.5</v>
      </c>
      <c r="I82" s="59">
        <f t="shared" si="5"/>
        <v>87.801</v>
      </c>
      <c r="J82" s="60">
        <f t="shared" si="1"/>
        <v>29.71269035532995</v>
      </c>
    </row>
    <row r="83" spans="1:10" ht="12.75" customHeight="1">
      <c r="A83" s="58">
        <v>76</v>
      </c>
      <c r="B83" s="1">
        <v>203</v>
      </c>
      <c r="C83" s="2" t="s">
        <v>143</v>
      </c>
      <c r="D83" s="2"/>
      <c r="E83" s="29" t="s">
        <v>59</v>
      </c>
      <c r="F83" s="59">
        <f t="shared" si="5"/>
        <v>295.5</v>
      </c>
      <c r="G83" s="59">
        <f t="shared" si="5"/>
        <v>1189</v>
      </c>
      <c r="H83" s="59">
        <f t="shared" si="5"/>
        <v>295.5</v>
      </c>
      <c r="I83" s="59">
        <f t="shared" si="5"/>
        <v>87.801</v>
      </c>
      <c r="J83" s="60">
        <f t="shared" si="1"/>
        <v>29.71269035532995</v>
      </c>
    </row>
    <row r="84" spans="1:10" ht="25.5" customHeight="1">
      <c r="A84" s="58">
        <v>77</v>
      </c>
      <c r="B84" s="1">
        <v>203</v>
      </c>
      <c r="C84" s="2" t="s">
        <v>250</v>
      </c>
      <c r="D84" s="2"/>
      <c r="E84" s="29" t="s">
        <v>40</v>
      </c>
      <c r="F84" s="69">
        <f>F85+F86</f>
        <v>295.5</v>
      </c>
      <c r="G84" s="65">
        <f>G85</f>
        <v>1189</v>
      </c>
      <c r="H84" s="59">
        <f>SUM(H85:H86)</f>
        <v>295.5</v>
      </c>
      <c r="I84" s="59">
        <f>SUM(I85:I86)</f>
        <v>87.801</v>
      </c>
      <c r="J84" s="60">
        <f t="shared" si="1"/>
        <v>29.71269035532995</v>
      </c>
    </row>
    <row r="85" spans="1:10" ht="28.5" customHeight="1">
      <c r="A85" s="58">
        <v>78</v>
      </c>
      <c r="B85" s="3">
        <v>203</v>
      </c>
      <c r="C85" s="4" t="s">
        <v>250</v>
      </c>
      <c r="D85" s="4" t="s">
        <v>48</v>
      </c>
      <c r="E85" s="32" t="s">
        <v>280</v>
      </c>
      <c r="F85" s="70">
        <v>229.3</v>
      </c>
      <c r="G85" s="61">
        <v>1189</v>
      </c>
      <c r="H85" s="61">
        <v>229.3</v>
      </c>
      <c r="I85" s="61">
        <v>86.9</v>
      </c>
      <c r="J85" s="63">
        <f>I85/H85*100</f>
        <v>37.89795028347144</v>
      </c>
    </row>
    <row r="86" spans="1:10" ht="30.75" customHeight="1">
      <c r="A86" s="58">
        <v>79</v>
      </c>
      <c r="B86" s="3">
        <v>203</v>
      </c>
      <c r="C86" s="4" t="s">
        <v>250</v>
      </c>
      <c r="D86" s="4" t="s">
        <v>62</v>
      </c>
      <c r="E86" s="30" t="s">
        <v>285</v>
      </c>
      <c r="F86" s="70">
        <v>66.2</v>
      </c>
      <c r="G86" s="61"/>
      <c r="H86" s="62">
        <v>66.2</v>
      </c>
      <c r="I86" s="62">
        <v>0.901</v>
      </c>
      <c r="J86" s="63">
        <f aca="true" t="shared" si="6" ref="J86:J162">I86/H86*100</f>
        <v>1.361027190332326</v>
      </c>
    </row>
    <row r="87" spans="1:10" ht="31.5" customHeight="1">
      <c r="A87" s="58">
        <v>80</v>
      </c>
      <c r="B87" s="1">
        <v>300</v>
      </c>
      <c r="C87" s="2"/>
      <c r="D87" s="2"/>
      <c r="E87" s="33" t="s">
        <v>11</v>
      </c>
      <c r="F87" s="59">
        <f>SUM(F88+F98+F111)</f>
        <v>6637.142</v>
      </c>
      <c r="G87" s="59" t="e">
        <f>G88+#REF!+#REF!</f>
        <v>#REF!</v>
      </c>
      <c r="H87" s="59">
        <f>SUM(H88+H98+H111)</f>
        <v>6381.142</v>
      </c>
      <c r="I87" s="59">
        <f>SUM(I88+I98+I111)</f>
        <v>2361.307</v>
      </c>
      <c r="J87" s="60">
        <f t="shared" si="6"/>
        <v>37.00445782275336</v>
      </c>
    </row>
    <row r="88" spans="1:10" ht="38.25" customHeight="1">
      <c r="A88" s="58">
        <v>81</v>
      </c>
      <c r="B88" s="1">
        <v>309</v>
      </c>
      <c r="C88" s="2"/>
      <c r="D88" s="2"/>
      <c r="E88" s="29" t="s">
        <v>261</v>
      </c>
      <c r="F88" s="59">
        <f>SUM(F89+F94)</f>
        <v>3918.1000000000004</v>
      </c>
      <c r="G88" s="59" t="e">
        <f>G89+#REF!</f>
        <v>#REF!</v>
      </c>
      <c r="H88" s="59">
        <f>SUM(H89+H94)</f>
        <v>3662.1000000000004</v>
      </c>
      <c r="I88" s="59">
        <f>SUM(I89+I94)</f>
        <v>1178.078</v>
      </c>
      <c r="J88" s="60">
        <f>I88/H88*100</f>
        <v>32.16946560716528</v>
      </c>
    </row>
    <row r="89" spans="1:10" ht="38.25" customHeight="1">
      <c r="A89" s="58">
        <v>82</v>
      </c>
      <c r="B89" s="1">
        <v>309</v>
      </c>
      <c r="C89" s="2" t="s">
        <v>164</v>
      </c>
      <c r="D89" s="2"/>
      <c r="E89" s="29" t="s">
        <v>163</v>
      </c>
      <c r="F89" s="59">
        <f>F90++F92</f>
        <v>299</v>
      </c>
      <c r="G89" s="59">
        <f>G90</f>
        <v>477.6</v>
      </c>
      <c r="H89" s="59">
        <f>SUM(H90+H92)</f>
        <v>299</v>
      </c>
      <c r="I89" s="59">
        <f>SUM(I90+I92)</f>
        <v>199.999</v>
      </c>
      <c r="J89" s="60">
        <f>I89/H89*100</f>
        <v>66.88929765886287</v>
      </c>
    </row>
    <row r="90" spans="1:10" ht="27" customHeight="1">
      <c r="A90" s="58">
        <v>83</v>
      </c>
      <c r="B90" s="1">
        <v>309</v>
      </c>
      <c r="C90" s="2" t="s">
        <v>165</v>
      </c>
      <c r="D90" s="2"/>
      <c r="E90" s="29" t="s">
        <v>134</v>
      </c>
      <c r="F90" s="59">
        <f>F91</f>
        <v>200</v>
      </c>
      <c r="G90" s="59">
        <f>G91</f>
        <v>477.6</v>
      </c>
      <c r="H90" s="59">
        <f>H91</f>
        <v>200</v>
      </c>
      <c r="I90" s="59">
        <f>I91</f>
        <v>199.999</v>
      </c>
      <c r="J90" s="60">
        <f t="shared" si="6"/>
        <v>99.9995</v>
      </c>
    </row>
    <row r="91" spans="1:10" ht="27" customHeight="1">
      <c r="A91" s="58">
        <v>84</v>
      </c>
      <c r="B91" s="3">
        <v>309</v>
      </c>
      <c r="C91" s="4" t="s">
        <v>165</v>
      </c>
      <c r="D91" s="4" t="s">
        <v>62</v>
      </c>
      <c r="E91" s="30" t="s">
        <v>285</v>
      </c>
      <c r="F91" s="61">
        <v>200</v>
      </c>
      <c r="G91" s="61">
        <v>477.6</v>
      </c>
      <c r="H91" s="62">
        <v>200</v>
      </c>
      <c r="I91" s="62">
        <v>199.999</v>
      </c>
      <c r="J91" s="63">
        <f t="shared" si="6"/>
        <v>99.9995</v>
      </c>
    </row>
    <row r="92" spans="1:10" ht="31.5" customHeight="1">
      <c r="A92" s="58">
        <v>85</v>
      </c>
      <c r="B92" s="1">
        <v>309</v>
      </c>
      <c r="C92" s="2" t="s">
        <v>166</v>
      </c>
      <c r="D92" s="4"/>
      <c r="E92" s="81" t="s">
        <v>303</v>
      </c>
      <c r="F92" s="59">
        <f>F93</f>
        <v>99</v>
      </c>
      <c r="G92" s="61"/>
      <c r="H92" s="59">
        <f aca="true" t="shared" si="7" ref="H92:I94">H93</f>
        <v>99</v>
      </c>
      <c r="I92" s="59">
        <f t="shared" si="7"/>
        <v>0</v>
      </c>
      <c r="J92" s="60">
        <f t="shared" si="6"/>
        <v>0</v>
      </c>
    </row>
    <row r="93" spans="1:10" ht="28.5" customHeight="1">
      <c r="A93" s="58">
        <v>86</v>
      </c>
      <c r="B93" s="3">
        <v>309</v>
      </c>
      <c r="C93" s="4" t="s">
        <v>166</v>
      </c>
      <c r="D93" s="4" t="s">
        <v>62</v>
      </c>
      <c r="E93" s="30" t="s">
        <v>285</v>
      </c>
      <c r="F93" s="61">
        <v>99</v>
      </c>
      <c r="G93" s="61"/>
      <c r="H93" s="61">
        <v>99</v>
      </c>
      <c r="I93" s="61">
        <v>0</v>
      </c>
      <c r="J93" s="63">
        <f t="shared" si="6"/>
        <v>0</v>
      </c>
    </row>
    <row r="94" spans="1:10" ht="38.25" customHeight="1">
      <c r="A94" s="76">
        <v>87</v>
      </c>
      <c r="B94" s="1">
        <v>309</v>
      </c>
      <c r="C94" s="2" t="s">
        <v>150</v>
      </c>
      <c r="D94" s="4"/>
      <c r="E94" s="29" t="s">
        <v>304</v>
      </c>
      <c r="F94" s="59">
        <f>F95</f>
        <v>3619.1000000000004</v>
      </c>
      <c r="G94" s="61"/>
      <c r="H94" s="59">
        <f t="shared" si="7"/>
        <v>3363.1000000000004</v>
      </c>
      <c r="I94" s="59">
        <f t="shared" si="7"/>
        <v>978.079</v>
      </c>
      <c r="J94" s="60">
        <f t="shared" si="6"/>
        <v>29.08266182985935</v>
      </c>
    </row>
    <row r="95" spans="1:10" ht="39" customHeight="1">
      <c r="A95" s="58">
        <v>88</v>
      </c>
      <c r="B95" s="1">
        <v>309</v>
      </c>
      <c r="C95" s="2" t="s">
        <v>167</v>
      </c>
      <c r="D95" s="4"/>
      <c r="E95" s="29" t="s">
        <v>74</v>
      </c>
      <c r="F95" s="59">
        <f>SUM(F96:F97)</f>
        <v>3619.1000000000004</v>
      </c>
      <c r="G95" s="61"/>
      <c r="H95" s="69">
        <f>SUM(H96:H97)</f>
        <v>3363.1000000000004</v>
      </c>
      <c r="I95" s="69">
        <f>SUM(I96:I97)</f>
        <v>978.079</v>
      </c>
      <c r="J95" s="60">
        <f t="shared" si="6"/>
        <v>29.08266182985935</v>
      </c>
    </row>
    <row r="96" spans="1:10" ht="24" customHeight="1">
      <c r="A96" s="58">
        <v>89</v>
      </c>
      <c r="B96" s="77">
        <v>309</v>
      </c>
      <c r="C96" s="28" t="s">
        <v>167</v>
      </c>
      <c r="D96" s="28" t="s">
        <v>42</v>
      </c>
      <c r="E96" s="78" t="s">
        <v>68</v>
      </c>
      <c r="F96" s="70">
        <v>1271.2</v>
      </c>
      <c r="G96" s="70"/>
      <c r="H96" s="70">
        <v>1271.2</v>
      </c>
      <c r="I96" s="70">
        <v>656.403</v>
      </c>
      <c r="J96" s="79">
        <f>I96/H96*100</f>
        <v>51.63648521082441</v>
      </c>
    </row>
    <row r="97" spans="1:10" ht="26.25" customHeight="1">
      <c r="A97" s="58">
        <v>90</v>
      </c>
      <c r="B97" s="26">
        <v>309</v>
      </c>
      <c r="C97" s="27" t="s">
        <v>167</v>
      </c>
      <c r="D97" s="27" t="s">
        <v>62</v>
      </c>
      <c r="E97" s="30" t="s">
        <v>285</v>
      </c>
      <c r="F97" s="61">
        <v>2347.9</v>
      </c>
      <c r="G97" s="61"/>
      <c r="H97" s="62">
        <v>2091.9</v>
      </c>
      <c r="I97" s="62">
        <v>321.676</v>
      </c>
      <c r="J97" s="63">
        <f t="shared" si="6"/>
        <v>15.377216884172281</v>
      </c>
    </row>
    <row r="98" spans="1:10" ht="28.5" customHeight="1">
      <c r="A98" s="58">
        <v>91</v>
      </c>
      <c r="B98" s="1">
        <v>310</v>
      </c>
      <c r="C98" s="2"/>
      <c r="D98" s="2"/>
      <c r="E98" s="29" t="s">
        <v>58</v>
      </c>
      <c r="F98" s="59">
        <f>SUM(F99)</f>
        <v>2629.042</v>
      </c>
      <c r="G98" s="61"/>
      <c r="H98" s="59">
        <f>SUM(H99)</f>
        <v>2629.042</v>
      </c>
      <c r="I98" s="59">
        <f>SUM(I99)</f>
        <v>1173.269</v>
      </c>
      <c r="J98" s="60">
        <f t="shared" si="6"/>
        <v>44.62724444873836</v>
      </c>
    </row>
    <row r="99" spans="1:10" ht="34.5" customHeight="1">
      <c r="A99" s="58">
        <v>92</v>
      </c>
      <c r="B99" s="1">
        <v>310</v>
      </c>
      <c r="C99" s="2" t="s">
        <v>169</v>
      </c>
      <c r="D99" s="2"/>
      <c r="E99" s="29" t="s">
        <v>168</v>
      </c>
      <c r="F99" s="59">
        <f>SUM(F100+F102+F104+F107+F109)</f>
        <v>2629.042</v>
      </c>
      <c r="G99" s="61"/>
      <c r="H99" s="59">
        <f>SUM(H100+H102+H104+H107+H109)</f>
        <v>2629.042</v>
      </c>
      <c r="I99" s="59">
        <f>SUM(I100+I102+I104+I107+I109)</f>
        <v>1173.269</v>
      </c>
      <c r="J99" s="60">
        <f t="shared" si="6"/>
        <v>44.62724444873836</v>
      </c>
    </row>
    <row r="100" spans="1:10" ht="45.75" customHeight="1">
      <c r="A100" s="58">
        <v>93</v>
      </c>
      <c r="B100" s="1">
        <v>310</v>
      </c>
      <c r="C100" s="2" t="s">
        <v>170</v>
      </c>
      <c r="D100" s="2"/>
      <c r="E100" s="81" t="s">
        <v>305</v>
      </c>
      <c r="F100" s="59">
        <f>SUM(F101)</f>
        <v>2149.042</v>
      </c>
      <c r="G100" s="61"/>
      <c r="H100" s="59">
        <f>SUM(H101)</f>
        <v>510.105</v>
      </c>
      <c r="I100" s="59">
        <f>SUM(I101)</f>
        <v>0</v>
      </c>
      <c r="J100" s="60">
        <f t="shared" si="6"/>
        <v>0</v>
      </c>
    </row>
    <row r="101" spans="1:10" ht="50.25" customHeight="1">
      <c r="A101" s="58">
        <v>94</v>
      </c>
      <c r="B101" s="3">
        <v>310</v>
      </c>
      <c r="C101" s="4" t="s">
        <v>170</v>
      </c>
      <c r="D101" s="4" t="s">
        <v>51</v>
      </c>
      <c r="E101" s="32" t="s">
        <v>291</v>
      </c>
      <c r="F101" s="61">
        <v>2149.042</v>
      </c>
      <c r="G101" s="61"/>
      <c r="H101" s="61">
        <v>510.105</v>
      </c>
      <c r="I101" s="61">
        <v>0</v>
      </c>
      <c r="J101" s="63">
        <f>I101/H101*100</f>
        <v>0</v>
      </c>
    </row>
    <row r="102" spans="1:10" ht="25.5" customHeight="1">
      <c r="A102" s="58">
        <v>95</v>
      </c>
      <c r="B102" s="1">
        <v>310</v>
      </c>
      <c r="C102" s="2" t="s">
        <v>171</v>
      </c>
      <c r="D102" s="4"/>
      <c r="E102" s="29" t="s">
        <v>76</v>
      </c>
      <c r="F102" s="59">
        <f>F103</f>
        <v>40</v>
      </c>
      <c r="G102" s="61"/>
      <c r="H102" s="64">
        <f>SUM(H103)</f>
        <v>40</v>
      </c>
      <c r="I102" s="64">
        <f>SUM(I103)</f>
        <v>0</v>
      </c>
      <c r="J102" s="60">
        <f t="shared" si="6"/>
        <v>0</v>
      </c>
    </row>
    <row r="103" spans="1:10" ht="25.5" customHeight="1">
      <c r="A103" s="58">
        <v>96</v>
      </c>
      <c r="B103" s="3">
        <v>310</v>
      </c>
      <c r="C103" s="4" t="s">
        <v>171</v>
      </c>
      <c r="D103" s="4" t="s">
        <v>62</v>
      </c>
      <c r="E103" s="30" t="s">
        <v>285</v>
      </c>
      <c r="F103" s="61">
        <v>40</v>
      </c>
      <c r="G103" s="61"/>
      <c r="H103" s="61">
        <v>40</v>
      </c>
      <c r="I103" s="61">
        <v>0</v>
      </c>
      <c r="J103" s="63">
        <f t="shared" si="6"/>
        <v>0</v>
      </c>
    </row>
    <row r="104" spans="1:10" ht="29.25" customHeight="1">
      <c r="A104" s="58">
        <v>97</v>
      </c>
      <c r="B104" s="1">
        <v>310</v>
      </c>
      <c r="C104" s="2" t="s">
        <v>172</v>
      </c>
      <c r="D104" s="4"/>
      <c r="E104" s="29" t="s">
        <v>77</v>
      </c>
      <c r="F104" s="59">
        <f>SUM(F105:F106)</f>
        <v>130</v>
      </c>
      <c r="G104" s="61"/>
      <c r="H104" s="64">
        <f>SUM(H105:H106)</f>
        <v>130</v>
      </c>
      <c r="I104" s="64">
        <f>SUM(I105:I106)</f>
        <v>30.592</v>
      </c>
      <c r="J104" s="60">
        <f t="shared" si="6"/>
        <v>23.53230769230769</v>
      </c>
    </row>
    <row r="105" spans="1:10" ht="29.25" customHeight="1">
      <c r="A105" s="58">
        <v>98</v>
      </c>
      <c r="B105" s="3">
        <v>310</v>
      </c>
      <c r="C105" s="4" t="s">
        <v>172</v>
      </c>
      <c r="D105" s="4" t="s">
        <v>62</v>
      </c>
      <c r="E105" s="30" t="s">
        <v>285</v>
      </c>
      <c r="F105" s="61">
        <v>60</v>
      </c>
      <c r="G105" s="61"/>
      <c r="H105" s="61">
        <v>60</v>
      </c>
      <c r="I105" s="61">
        <v>10.192</v>
      </c>
      <c r="J105" s="63">
        <f t="shared" si="6"/>
        <v>16.986666666666668</v>
      </c>
    </row>
    <row r="106" spans="1:10" ht="27.75" customHeight="1">
      <c r="A106" s="58">
        <v>99</v>
      </c>
      <c r="B106" s="3">
        <v>310</v>
      </c>
      <c r="C106" s="4" t="s">
        <v>172</v>
      </c>
      <c r="D106" s="4" t="s">
        <v>51</v>
      </c>
      <c r="E106" s="32" t="s">
        <v>123</v>
      </c>
      <c r="F106" s="61">
        <v>70</v>
      </c>
      <c r="G106" s="61"/>
      <c r="H106" s="61">
        <v>70</v>
      </c>
      <c r="I106" s="61">
        <v>20.4</v>
      </c>
      <c r="J106" s="63">
        <f t="shared" si="6"/>
        <v>29.142857142857142</v>
      </c>
    </row>
    <row r="107" spans="1:10" ht="27.75" customHeight="1">
      <c r="A107" s="58">
        <v>100</v>
      </c>
      <c r="B107" s="1">
        <v>310</v>
      </c>
      <c r="C107" s="2" t="s">
        <v>287</v>
      </c>
      <c r="D107" s="2"/>
      <c r="E107" s="75" t="s">
        <v>286</v>
      </c>
      <c r="F107" s="59">
        <f>SUM(F108)</f>
        <v>310</v>
      </c>
      <c r="G107" s="59"/>
      <c r="H107" s="59">
        <f>SUM(H108)</f>
        <v>310</v>
      </c>
      <c r="I107" s="59">
        <f>SUM(I108)</f>
        <v>295.388</v>
      </c>
      <c r="J107" s="60">
        <f>SUM(J108)</f>
        <v>95.28645161290322</v>
      </c>
    </row>
    <row r="108" spans="1:10" ht="27.75" customHeight="1">
      <c r="A108" s="58">
        <v>101</v>
      </c>
      <c r="B108" s="3">
        <v>310</v>
      </c>
      <c r="C108" s="4" t="s">
        <v>287</v>
      </c>
      <c r="D108" s="4" t="s">
        <v>62</v>
      </c>
      <c r="E108" s="32" t="s">
        <v>285</v>
      </c>
      <c r="F108" s="61">
        <v>310</v>
      </c>
      <c r="G108" s="61"/>
      <c r="H108" s="61">
        <v>310</v>
      </c>
      <c r="I108" s="61">
        <v>295.388</v>
      </c>
      <c r="J108" s="63">
        <f>I108/H108*100</f>
        <v>95.28645161290322</v>
      </c>
    </row>
    <row r="109" spans="1:10" ht="34.5" customHeight="1">
      <c r="A109" s="58">
        <v>102</v>
      </c>
      <c r="B109" s="1">
        <v>310</v>
      </c>
      <c r="C109" s="2" t="s">
        <v>288</v>
      </c>
      <c r="D109" s="2"/>
      <c r="E109" s="29" t="s">
        <v>75</v>
      </c>
      <c r="F109" s="59">
        <f>SUM(F110)</f>
        <v>0</v>
      </c>
      <c r="G109" s="59"/>
      <c r="H109" s="59">
        <f>SUM(H110)</f>
        <v>1638.937</v>
      </c>
      <c r="I109" s="59">
        <f>SUM(I110)</f>
        <v>847.289</v>
      </c>
      <c r="J109" s="60">
        <f>SUM(J110)</f>
        <v>51.6974722030194</v>
      </c>
    </row>
    <row r="110" spans="1:10" ht="27.75" customHeight="1">
      <c r="A110" s="58">
        <v>103</v>
      </c>
      <c r="B110" s="3">
        <v>310</v>
      </c>
      <c r="C110" s="4" t="s">
        <v>288</v>
      </c>
      <c r="D110" s="4" t="s">
        <v>42</v>
      </c>
      <c r="E110" s="32" t="s">
        <v>43</v>
      </c>
      <c r="F110" s="61">
        <v>0</v>
      </c>
      <c r="G110" s="61"/>
      <c r="H110" s="61">
        <v>1638.937</v>
      </c>
      <c r="I110" s="61">
        <v>847.289</v>
      </c>
      <c r="J110" s="63">
        <f>I110/H110*100</f>
        <v>51.6974722030194</v>
      </c>
    </row>
    <row r="111" spans="1:11" s="13" customFormat="1" ht="26.25" customHeight="1">
      <c r="A111" s="58">
        <v>104</v>
      </c>
      <c r="B111" s="1">
        <v>314</v>
      </c>
      <c r="C111" s="2"/>
      <c r="D111" s="2"/>
      <c r="E111" s="29" t="s">
        <v>56</v>
      </c>
      <c r="F111" s="59">
        <f>SUM(F112+F118+F120+F125)</f>
        <v>90</v>
      </c>
      <c r="G111" s="59"/>
      <c r="H111" s="59">
        <f>SUM(H112+H118+H120+H125)</f>
        <v>90</v>
      </c>
      <c r="I111" s="59">
        <f>SUM(I112+I118+I120+I125)</f>
        <v>9.96</v>
      </c>
      <c r="J111" s="60">
        <f t="shared" si="6"/>
        <v>11.066666666666668</v>
      </c>
      <c r="K111"/>
    </row>
    <row r="112" spans="1:11" ht="45" customHeight="1">
      <c r="A112" s="58">
        <v>105</v>
      </c>
      <c r="B112" s="1">
        <v>314</v>
      </c>
      <c r="C112" s="2" t="s">
        <v>174</v>
      </c>
      <c r="D112" s="2"/>
      <c r="E112" s="35" t="s">
        <v>173</v>
      </c>
      <c r="F112" s="59">
        <f>SUM(F113)</f>
        <v>42</v>
      </c>
      <c r="G112" s="59"/>
      <c r="H112" s="64">
        <f>SUM(H113)</f>
        <v>42</v>
      </c>
      <c r="I112" s="64">
        <f>SUM(I113)</f>
        <v>5.96</v>
      </c>
      <c r="J112" s="60">
        <f t="shared" si="6"/>
        <v>14.19047619047619</v>
      </c>
      <c r="K112" s="13"/>
    </row>
    <row r="113" spans="1:10" ht="79.5" customHeight="1">
      <c r="A113" s="58">
        <v>106</v>
      </c>
      <c r="B113" s="1">
        <v>314</v>
      </c>
      <c r="C113" s="2" t="s">
        <v>175</v>
      </c>
      <c r="D113" s="2"/>
      <c r="E113" s="35" t="s">
        <v>106</v>
      </c>
      <c r="F113" s="59">
        <f>SUM(F114+F116)</f>
        <v>42</v>
      </c>
      <c r="G113" s="59"/>
      <c r="H113" s="64">
        <f>SUM(H114+H116)</f>
        <v>42</v>
      </c>
      <c r="I113" s="64">
        <f>SUM(I114+I116)</f>
        <v>5.96</v>
      </c>
      <c r="J113" s="60">
        <f t="shared" si="6"/>
        <v>14.19047619047619</v>
      </c>
    </row>
    <row r="114" spans="1:10" ht="29.25" customHeight="1">
      <c r="A114" s="58">
        <v>107</v>
      </c>
      <c r="B114" s="1">
        <v>314</v>
      </c>
      <c r="C114" s="2" t="s">
        <v>177</v>
      </c>
      <c r="D114" s="4"/>
      <c r="E114" s="29" t="s">
        <v>78</v>
      </c>
      <c r="F114" s="59">
        <f>F115</f>
        <v>21</v>
      </c>
      <c r="G114" s="61"/>
      <c r="H114" s="59">
        <f>SUM(H115)</f>
        <v>21</v>
      </c>
      <c r="I114" s="59">
        <f>SUM(I115)</f>
        <v>0</v>
      </c>
      <c r="J114" s="60">
        <f t="shared" si="6"/>
        <v>0</v>
      </c>
    </row>
    <row r="115" spans="1:10" ht="26.25" customHeight="1">
      <c r="A115" s="58">
        <v>108</v>
      </c>
      <c r="B115" s="3">
        <v>314</v>
      </c>
      <c r="C115" s="4" t="s">
        <v>177</v>
      </c>
      <c r="D115" s="4" t="s">
        <v>62</v>
      </c>
      <c r="E115" s="30" t="s">
        <v>285</v>
      </c>
      <c r="F115" s="61">
        <v>21</v>
      </c>
      <c r="G115" s="61"/>
      <c r="H115" s="61">
        <v>21</v>
      </c>
      <c r="I115" s="61">
        <v>0</v>
      </c>
      <c r="J115" s="63">
        <f t="shared" si="6"/>
        <v>0</v>
      </c>
    </row>
    <row r="116" spans="1:10" ht="27.75" customHeight="1">
      <c r="A116" s="58">
        <v>109</v>
      </c>
      <c r="B116" s="1">
        <v>314</v>
      </c>
      <c r="C116" s="2" t="s">
        <v>176</v>
      </c>
      <c r="D116" s="2"/>
      <c r="E116" s="29" t="s">
        <v>79</v>
      </c>
      <c r="F116" s="59">
        <f>F117</f>
        <v>21</v>
      </c>
      <c r="G116" s="61"/>
      <c r="H116" s="59">
        <f>SUM(H117)</f>
        <v>21</v>
      </c>
      <c r="I116" s="59">
        <f>SUM(I117)</f>
        <v>5.96</v>
      </c>
      <c r="J116" s="60">
        <f t="shared" si="6"/>
        <v>28.38095238095238</v>
      </c>
    </row>
    <row r="117" spans="1:10" ht="28.5" customHeight="1">
      <c r="A117" s="58">
        <v>110</v>
      </c>
      <c r="B117" s="3">
        <v>314</v>
      </c>
      <c r="C117" s="4" t="s">
        <v>176</v>
      </c>
      <c r="D117" s="4" t="s">
        <v>62</v>
      </c>
      <c r="E117" s="30" t="s">
        <v>285</v>
      </c>
      <c r="F117" s="61">
        <v>21</v>
      </c>
      <c r="G117" s="61"/>
      <c r="H117" s="61">
        <v>21</v>
      </c>
      <c r="I117" s="61">
        <v>5.96</v>
      </c>
      <c r="J117" s="63">
        <f t="shared" si="6"/>
        <v>28.38095238095238</v>
      </c>
    </row>
    <row r="118" spans="1:10" ht="43.5" customHeight="1">
      <c r="A118" s="58">
        <v>111</v>
      </c>
      <c r="B118" s="1">
        <v>314</v>
      </c>
      <c r="C118" s="2" t="s">
        <v>179</v>
      </c>
      <c r="D118" s="2"/>
      <c r="E118" s="29" t="s">
        <v>178</v>
      </c>
      <c r="F118" s="59">
        <f>F119</f>
        <v>20</v>
      </c>
      <c r="G118" s="59" t="e">
        <f>#REF!+#REF!</f>
        <v>#REF!</v>
      </c>
      <c r="H118" s="64">
        <f>SUM(H119)</f>
        <v>20</v>
      </c>
      <c r="I118" s="64">
        <f>SUM(I119)</f>
        <v>0</v>
      </c>
      <c r="J118" s="60">
        <f t="shared" si="6"/>
        <v>0</v>
      </c>
    </row>
    <row r="119" spans="1:10" ht="27.75" customHeight="1">
      <c r="A119" s="58">
        <v>112</v>
      </c>
      <c r="B119" s="3">
        <v>314</v>
      </c>
      <c r="C119" s="4" t="s">
        <v>179</v>
      </c>
      <c r="D119" s="4" t="s">
        <v>62</v>
      </c>
      <c r="E119" s="30" t="s">
        <v>285</v>
      </c>
      <c r="F119" s="61">
        <v>20</v>
      </c>
      <c r="G119" s="59"/>
      <c r="H119" s="62">
        <v>20</v>
      </c>
      <c r="I119" s="62">
        <v>0</v>
      </c>
      <c r="J119" s="63">
        <f t="shared" si="6"/>
        <v>0</v>
      </c>
    </row>
    <row r="120" spans="1:10" ht="42.75" customHeight="1">
      <c r="A120" s="58">
        <v>113</v>
      </c>
      <c r="B120" s="1">
        <v>314</v>
      </c>
      <c r="C120" s="2" t="s">
        <v>306</v>
      </c>
      <c r="D120" s="2"/>
      <c r="E120" s="29" t="s">
        <v>307</v>
      </c>
      <c r="F120" s="59">
        <f>SUM(F121+F123)</f>
        <v>20</v>
      </c>
      <c r="G120" s="59"/>
      <c r="H120" s="64">
        <f>SUM(H121+H123)</f>
        <v>20</v>
      </c>
      <c r="I120" s="64">
        <f>SUM(I121+I123)</f>
        <v>0</v>
      </c>
      <c r="J120" s="60">
        <f aca="true" t="shared" si="8" ref="J120:J129">I120/H120*100</f>
        <v>0</v>
      </c>
    </row>
    <row r="121" spans="1:10" ht="30" customHeight="1">
      <c r="A121" s="58">
        <v>114</v>
      </c>
      <c r="B121" s="1">
        <v>314</v>
      </c>
      <c r="C121" s="2" t="s">
        <v>308</v>
      </c>
      <c r="D121" s="2"/>
      <c r="E121" s="83" t="s">
        <v>309</v>
      </c>
      <c r="F121" s="59">
        <f>SUM(F122)</f>
        <v>10</v>
      </c>
      <c r="G121" s="59"/>
      <c r="H121" s="64">
        <f>SUM(H122)</f>
        <v>10</v>
      </c>
      <c r="I121" s="64">
        <f>SUM(I122)</f>
        <v>0</v>
      </c>
      <c r="J121" s="60">
        <f t="shared" si="8"/>
        <v>0</v>
      </c>
    </row>
    <row r="122" spans="1:10" ht="27.75" customHeight="1">
      <c r="A122" s="58">
        <v>115</v>
      </c>
      <c r="B122" s="3">
        <v>314</v>
      </c>
      <c r="C122" s="4" t="s">
        <v>308</v>
      </c>
      <c r="D122" s="4" t="s">
        <v>62</v>
      </c>
      <c r="E122" s="32" t="s">
        <v>285</v>
      </c>
      <c r="F122" s="61">
        <v>10</v>
      </c>
      <c r="G122" s="59"/>
      <c r="H122" s="62">
        <v>10</v>
      </c>
      <c r="I122" s="62">
        <v>0</v>
      </c>
      <c r="J122" s="63">
        <f t="shared" si="8"/>
        <v>0</v>
      </c>
    </row>
    <row r="123" spans="1:10" ht="32.25" customHeight="1">
      <c r="A123" s="58">
        <v>116</v>
      </c>
      <c r="B123" s="1">
        <v>314</v>
      </c>
      <c r="C123" s="2" t="s">
        <v>310</v>
      </c>
      <c r="D123" s="2"/>
      <c r="E123" s="83" t="s">
        <v>311</v>
      </c>
      <c r="F123" s="59">
        <f>SUM(F124)</f>
        <v>10</v>
      </c>
      <c r="G123" s="59"/>
      <c r="H123" s="64">
        <f>SUM(H124)</f>
        <v>10</v>
      </c>
      <c r="I123" s="64">
        <f>SUM(I124)</f>
        <v>0</v>
      </c>
      <c r="J123" s="60">
        <f t="shared" si="8"/>
        <v>0</v>
      </c>
    </row>
    <row r="124" spans="1:10" ht="27.75" customHeight="1">
      <c r="A124" s="58">
        <v>117</v>
      </c>
      <c r="B124" s="3">
        <v>314</v>
      </c>
      <c r="C124" s="4" t="s">
        <v>310</v>
      </c>
      <c r="D124" s="4" t="s">
        <v>62</v>
      </c>
      <c r="E124" s="32" t="s">
        <v>285</v>
      </c>
      <c r="F124" s="61">
        <v>10</v>
      </c>
      <c r="G124" s="59"/>
      <c r="H124" s="62">
        <v>10</v>
      </c>
      <c r="I124" s="62">
        <v>0</v>
      </c>
      <c r="J124" s="63">
        <f t="shared" si="8"/>
        <v>0</v>
      </c>
    </row>
    <row r="125" spans="1:10" ht="60" customHeight="1">
      <c r="A125" s="58">
        <v>118</v>
      </c>
      <c r="B125" s="1">
        <v>314</v>
      </c>
      <c r="C125" s="2" t="s">
        <v>312</v>
      </c>
      <c r="D125" s="2"/>
      <c r="E125" s="84" t="s">
        <v>313</v>
      </c>
      <c r="F125" s="59">
        <f>SUM(F126+F128)</f>
        <v>8</v>
      </c>
      <c r="G125" s="59"/>
      <c r="H125" s="64">
        <f>SUM(H126+H128)</f>
        <v>8</v>
      </c>
      <c r="I125" s="64">
        <f>SUM(I126+I128)</f>
        <v>4</v>
      </c>
      <c r="J125" s="60">
        <f t="shared" si="8"/>
        <v>50</v>
      </c>
    </row>
    <row r="126" spans="1:10" ht="27.75" customHeight="1">
      <c r="A126" s="58">
        <v>119</v>
      </c>
      <c r="B126" s="1">
        <v>314</v>
      </c>
      <c r="C126" s="2" t="s">
        <v>314</v>
      </c>
      <c r="D126" s="2"/>
      <c r="E126" s="85" t="s">
        <v>315</v>
      </c>
      <c r="F126" s="59">
        <f>SUM(F127)</f>
        <v>2</v>
      </c>
      <c r="G126" s="59"/>
      <c r="H126" s="64">
        <f>SUM(H127)</f>
        <v>2</v>
      </c>
      <c r="I126" s="64">
        <f>SUM(I127)</f>
        <v>0</v>
      </c>
      <c r="J126" s="60">
        <f t="shared" si="8"/>
        <v>0</v>
      </c>
    </row>
    <row r="127" spans="1:10" ht="27.75" customHeight="1">
      <c r="A127" s="58">
        <v>120</v>
      </c>
      <c r="B127" s="3">
        <v>314</v>
      </c>
      <c r="C127" s="4" t="s">
        <v>314</v>
      </c>
      <c r="D127" s="4" t="s">
        <v>62</v>
      </c>
      <c r="E127" s="32" t="s">
        <v>285</v>
      </c>
      <c r="F127" s="61">
        <v>2</v>
      </c>
      <c r="G127" s="59"/>
      <c r="H127" s="62">
        <v>2</v>
      </c>
      <c r="I127" s="62">
        <v>0</v>
      </c>
      <c r="J127" s="63">
        <f t="shared" si="8"/>
        <v>0</v>
      </c>
    </row>
    <row r="128" spans="1:10" ht="62.25" customHeight="1">
      <c r="A128" s="58">
        <v>121</v>
      </c>
      <c r="B128" s="1">
        <v>314</v>
      </c>
      <c r="C128" s="2" t="s">
        <v>316</v>
      </c>
      <c r="D128" s="2"/>
      <c r="E128" s="85" t="s">
        <v>317</v>
      </c>
      <c r="F128" s="59">
        <f>SUM(F129)</f>
        <v>6</v>
      </c>
      <c r="G128" s="59"/>
      <c r="H128" s="64">
        <f>SUM(H129)</f>
        <v>6</v>
      </c>
      <c r="I128" s="64">
        <f>SUM(I129)</f>
        <v>4</v>
      </c>
      <c r="J128" s="60">
        <f t="shared" si="8"/>
        <v>66.66666666666666</v>
      </c>
    </row>
    <row r="129" spans="1:10" ht="27.75" customHeight="1">
      <c r="A129" s="58">
        <v>122</v>
      </c>
      <c r="B129" s="3">
        <v>314</v>
      </c>
      <c r="C129" s="4" t="s">
        <v>316</v>
      </c>
      <c r="D129" s="4" t="s">
        <v>62</v>
      </c>
      <c r="E129" s="32" t="s">
        <v>285</v>
      </c>
      <c r="F129" s="61">
        <v>6</v>
      </c>
      <c r="G129" s="59"/>
      <c r="H129" s="62">
        <v>6</v>
      </c>
      <c r="I129" s="62">
        <v>4</v>
      </c>
      <c r="J129" s="63">
        <f t="shared" si="8"/>
        <v>66.66666666666666</v>
      </c>
    </row>
    <row r="130" spans="1:10" ht="21.75" customHeight="1">
      <c r="A130" s="58">
        <v>123</v>
      </c>
      <c r="B130" s="1">
        <v>400</v>
      </c>
      <c r="C130" s="2"/>
      <c r="D130" s="2"/>
      <c r="E130" s="33" t="s">
        <v>12</v>
      </c>
      <c r="F130" s="59">
        <f>SUM(F131+F134+F138+F146+F151)</f>
        <v>11389.7</v>
      </c>
      <c r="G130" s="59"/>
      <c r="H130" s="59">
        <f>SUM(H131+H134+H138+H146+H151)</f>
        <v>13389.278</v>
      </c>
      <c r="I130" s="59">
        <f>SUM(I131+I134+I138+I146+I151)</f>
        <v>4929.207</v>
      </c>
      <c r="J130" s="60">
        <f t="shared" si="6"/>
        <v>36.814584027607765</v>
      </c>
    </row>
    <row r="131" spans="1:10" ht="21.75" customHeight="1">
      <c r="A131" s="58">
        <v>124</v>
      </c>
      <c r="B131" s="1">
        <v>405</v>
      </c>
      <c r="C131" s="2"/>
      <c r="D131" s="2"/>
      <c r="E131" s="29" t="s">
        <v>252</v>
      </c>
      <c r="F131" s="59">
        <f>SUM(F132)</f>
        <v>141.3</v>
      </c>
      <c r="G131" s="59"/>
      <c r="H131" s="64">
        <f>SUM(H132)</f>
        <v>141.3</v>
      </c>
      <c r="I131" s="64">
        <f>SUM(I132)</f>
        <v>0</v>
      </c>
      <c r="J131" s="60">
        <f t="shared" si="6"/>
        <v>0</v>
      </c>
    </row>
    <row r="132" spans="1:10" ht="45" customHeight="1">
      <c r="A132" s="58">
        <v>125</v>
      </c>
      <c r="B132" s="1">
        <v>405</v>
      </c>
      <c r="C132" s="2" t="s">
        <v>254</v>
      </c>
      <c r="D132" s="2"/>
      <c r="E132" s="29" t="s">
        <v>253</v>
      </c>
      <c r="F132" s="59">
        <f>F133</f>
        <v>141.3</v>
      </c>
      <c r="G132" s="59"/>
      <c r="H132" s="59">
        <f>SUM(H133)</f>
        <v>141.3</v>
      </c>
      <c r="I132" s="59">
        <f>SUM(I133)</f>
        <v>0</v>
      </c>
      <c r="J132" s="60">
        <f>SUM(J133)</f>
        <v>0</v>
      </c>
    </row>
    <row r="133" spans="1:10" ht="36.75" customHeight="1">
      <c r="A133" s="58">
        <v>126</v>
      </c>
      <c r="B133" s="3">
        <v>405</v>
      </c>
      <c r="C133" s="4" t="s">
        <v>254</v>
      </c>
      <c r="D133" s="4" t="s">
        <v>62</v>
      </c>
      <c r="E133" s="30" t="s">
        <v>285</v>
      </c>
      <c r="F133" s="61">
        <v>141.3</v>
      </c>
      <c r="G133" s="59"/>
      <c r="H133" s="62">
        <v>141.3</v>
      </c>
      <c r="I133" s="62">
        <v>0</v>
      </c>
      <c r="J133" s="63">
        <f>I133/H133*100</f>
        <v>0</v>
      </c>
    </row>
    <row r="134" spans="1:10" ht="16.5" customHeight="1">
      <c r="A134" s="58">
        <v>127</v>
      </c>
      <c r="B134" s="1">
        <v>408</v>
      </c>
      <c r="C134" s="2"/>
      <c r="D134" s="2"/>
      <c r="E134" s="29" t="s">
        <v>13</v>
      </c>
      <c r="F134" s="59">
        <f>SUM(F135)</f>
        <v>6405</v>
      </c>
      <c r="G134" s="59"/>
      <c r="H134" s="64">
        <f>SUM(H135)</f>
        <v>6405</v>
      </c>
      <c r="I134" s="64">
        <f>SUM(I135)</f>
        <v>3204</v>
      </c>
      <c r="J134" s="60">
        <f>I134/H134*100</f>
        <v>50.023419203747075</v>
      </c>
    </row>
    <row r="135" spans="1:10" ht="26.25" customHeight="1">
      <c r="A135" s="58">
        <v>128</v>
      </c>
      <c r="B135" s="1">
        <v>408</v>
      </c>
      <c r="C135" s="24" t="s">
        <v>181</v>
      </c>
      <c r="D135" s="16"/>
      <c r="E135" s="29" t="s">
        <v>180</v>
      </c>
      <c r="F135" s="59">
        <f>SUM(F136)</f>
        <v>6405</v>
      </c>
      <c r="G135" s="61">
        <v>25916</v>
      </c>
      <c r="H135" s="59">
        <f>SUM(H136)</f>
        <v>6405</v>
      </c>
      <c r="I135" s="59">
        <f>SUM(I136)</f>
        <v>3204</v>
      </c>
      <c r="J135" s="60">
        <f>I135/H135*100</f>
        <v>50.023419203747075</v>
      </c>
    </row>
    <row r="136" spans="1:10" ht="33.75" customHeight="1">
      <c r="A136" s="58">
        <v>129</v>
      </c>
      <c r="B136" s="1">
        <v>408</v>
      </c>
      <c r="C136" s="24" t="s">
        <v>182</v>
      </c>
      <c r="D136" s="2"/>
      <c r="E136" s="29" t="s">
        <v>80</v>
      </c>
      <c r="F136" s="59">
        <f>F137</f>
        <v>6405</v>
      </c>
      <c r="G136" s="59" t="e">
        <f>#REF!</f>
        <v>#REF!</v>
      </c>
      <c r="H136" s="59">
        <f>H137</f>
        <v>6405</v>
      </c>
      <c r="I136" s="59">
        <f>I137</f>
        <v>3204</v>
      </c>
      <c r="J136" s="60">
        <f>I136/H136*100</f>
        <v>50.023419203747075</v>
      </c>
    </row>
    <row r="137" spans="1:10" ht="38.25">
      <c r="A137" s="58">
        <v>130</v>
      </c>
      <c r="B137" s="3">
        <v>408</v>
      </c>
      <c r="C137" s="27" t="s">
        <v>182</v>
      </c>
      <c r="D137" s="4" t="s">
        <v>51</v>
      </c>
      <c r="E137" s="32" t="s">
        <v>123</v>
      </c>
      <c r="F137" s="61">
        <v>6405</v>
      </c>
      <c r="G137" s="59"/>
      <c r="H137" s="62">
        <v>6405</v>
      </c>
      <c r="I137" s="62">
        <v>3204</v>
      </c>
      <c r="J137" s="63">
        <f>I137/H137*100</f>
        <v>50.023419203747075</v>
      </c>
    </row>
    <row r="138" spans="1:10" ht="12.75">
      <c r="A138" s="58">
        <v>131</v>
      </c>
      <c r="B138" s="1">
        <v>409</v>
      </c>
      <c r="C138" s="2"/>
      <c r="D138" s="2"/>
      <c r="E138" s="29" t="s">
        <v>52</v>
      </c>
      <c r="F138" s="59">
        <f>SUM(F139)</f>
        <v>4603.4</v>
      </c>
      <c r="G138" s="59"/>
      <c r="H138" s="59">
        <f>SUM(H139)</f>
        <v>6502.978</v>
      </c>
      <c r="I138" s="59">
        <f>SUM(I139)</f>
        <v>1637.207</v>
      </c>
      <c r="J138" s="60">
        <f t="shared" si="6"/>
        <v>25.176265397176493</v>
      </c>
    </row>
    <row r="139" spans="1:10" ht="38.25">
      <c r="A139" s="58">
        <v>132</v>
      </c>
      <c r="B139" s="1">
        <v>409</v>
      </c>
      <c r="C139" s="2" t="s">
        <v>181</v>
      </c>
      <c r="D139" s="2"/>
      <c r="E139" s="29" t="s">
        <v>180</v>
      </c>
      <c r="F139" s="59">
        <f>SUM(F140+F142+F144)</f>
        <v>4603.4</v>
      </c>
      <c r="G139" s="59"/>
      <c r="H139" s="59">
        <f>SUM(H140+H142+H144)</f>
        <v>6502.978</v>
      </c>
      <c r="I139" s="59">
        <f>SUM(I140+I142+I144)</f>
        <v>1637.207</v>
      </c>
      <c r="J139" s="60">
        <f t="shared" si="6"/>
        <v>25.176265397176493</v>
      </c>
    </row>
    <row r="140" spans="1:11" s="13" customFormat="1" ht="28.5" customHeight="1">
      <c r="A140" s="58">
        <v>133</v>
      </c>
      <c r="B140" s="1">
        <v>409</v>
      </c>
      <c r="C140" s="2" t="s">
        <v>183</v>
      </c>
      <c r="D140" s="2"/>
      <c r="E140" s="29" t="s">
        <v>81</v>
      </c>
      <c r="F140" s="59">
        <f>F141</f>
        <v>1970</v>
      </c>
      <c r="G140" s="59"/>
      <c r="H140" s="59">
        <f>H141</f>
        <v>2969.578</v>
      </c>
      <c r="I140" s="59">
        <f>I141</f>
        <v>1308.664</v>
      </c>
      <c r="J140" s="60">
        <f t="shared" si="6"/>
        <v>44.069022601864646</v>
      </c>
      <c r="K140"/>
    </row>
    <row r="141" spans="1:11" ht="31.5" customHeight="1">
      <c r="A141" s="58">
        <v>134</v>
      </c>
      <c r="B141" s="3">
        <v>409</v>
      </c>
      <c r="C141" s="4" t="s">
        <v>183</v>
      </c>
      <c r="D141" s="4" t="s">
        <v>62</v>
      </c>
      <c r="E141" s="30" t="s">
        <v>285</v>
      </c>
      <c r="F141" s="61">
        <v>1970</v>
      </c>
      <c r="G141" s="61"/>
      <c r="H141" s="86">
        <v>2969.578</v>
      </c>
      <c r="I141" s="61">
        <v>1308.664</v>
      </c>
      <c r="J141" s="63">
        <f t="shared" si="6"/>
        <v>44.069022601864646</v>
      </c>
      <c r="K141" s="13">
        <v>2969.5</v>
      </c>
    </row>
    <row r="142" spans="1:10" ht="34.5" customHeight="1">
      <c r="A142" s="58">
        <v>135</v>
      </c>
      <c r="B142" s="1">
        <v>409</v>
      </c>
      <c r="C142" s="2" t="s">
        <v>184</v>
      </c>
      <c r="D142" s="2"/>
      <c r="E142" s="29" t="s">
        <v>82</v>
      </c>
      <c r="F142" s="59">
        <f>F143</f>
        <v>2233.4</v>
      </c>
      <c r="G142" s="61"/>
      <c r="H142" s="59">
        <f>H143</f>
        <v>3133.4</v>
      </c>
      <c r="I142" s="59">
        <f>I143</f>
        <v>128.815</v>
      </c>
      <c r="J142" s="60">
        <f t="shared" si="6"/>
        <v>4.1110295525627105</v>
      </c>
    </row>
    <row r="143" spans="1:10" ht="24.75" customHeight="1">
      <c r="A143" s="58">
        <v>136</v>
      </c>
      <c r="B143" s="3">
        <v>409</v>
      </c>
      <c r="C143" s="4" t="s">
        <v>184</v>
      </c>
      <c r="D143" s="4" t="s">
        <v>62</v>
      </c>
      <c r="E143" s="30" t="s">
        <v>285</v>
      </c>
      <c r="F143" s="61">
        <v>2233.4</v>
      </c>
      <c r="G143" s="61"/>
      <c r="H143" s="62">
        <v>3133.4</v>
      </c>
      <c r="I143" s="62">
        <v>128.815</v>
      </c>
      <c r="J143" s="63">
        <f t="shared" si="6"/>
        <v>4.1110295525627105</v>
      </c>
    </row>
    <row r="144" spans="1:10" ht="38.25">
      <c r="A144" s="58">
        <v>137</v>
      </c>
      <c r="B144" s="1">
        <v>409</v>
      </c>
      <c r="C144" s="8" t="s">
        <v>185</v>
      </c>
      <c r="D144" s="4"/>
      <c r="E144" s="31" t="s">
        <v>186</v>
      </c>
      <c r="F144" s="59">
        <f>F145</f>
        <v>400</v>
      </c>
      <c r="G144" s="59"/>
      <c r="H144" s="59">
        <f>H145</f>
        <v>400</v>
      </c>
      <c r="I144" s="59">
        <f>I145</f>
        <v>199.728</v>
      </c>
      <c r="J144" s="60">
        <f t="shared" si="6"/>
        <v>49.932</v>
      </c>
    </row>
    <row r="145" spans="1:10" ht="30" customHeight="1">
      <c r="A145" s="58">
        <v>138</v>
      </c>
      <c r="B145" s="3">
        <v>409</v>
      </c>
      <c r="C145" s="4" t="s">
        <v>185</v>
      </c>
      <c r="D145" s="4" t="s">
        <v>62</v>
      </c>
      <c r="E145" s="30" t="s">
        <v>285</v>
      </c>
      <c r="F145" s="61">
        <v>400</v>
      </c>
      <c r="G145" s="59"/>
      <c r="H145" s="62">
        <v>400</v>
      </c>
      <c r="I145" s="62">
        <v>199.728</v>
      </c>
      <c r="J145" s="63">
        <f t="shared" si="6"/>
        <v>49.932</v>
      </c>
    </row>
    <row r="146" spans="1:10" ht="12.75">
      <c r="A146" s="58">
        <v>139</v>
      </c>
      <c r="B146" s="1">
        <v>410</v>
      </c>
      <c r="C146" s="2"/>
      <c r="D146" s="2"/>
      <c r="E146" s="29" t="s">
        <v>36</v>
      </c>
      <c r="F146" s="59">
        <f>SUM(F147)</f>
        <v>50</v>
      </c>
      <c r="G146" s="59"/>
      <c r="H146" s="59">
        <f>H147</f>
        <v>50</v>
      </c>
      <c r="I146" s="59">
        <f>I147</f>
        <v>0</v>
      </c>
      <c r="J146" s="60">
        <f t="shared" si="6"/>
        <v>0</v>
      </c>
    </row>
    <row r="147" spans="1:10" ht="27" customHeight="1">
      <c r="A147" s="58">
        <v>140</v>
      </c>
      <c r="B147" s="7">
        <v>410</v>
      </c>
      <c r="C147" s="8" t="s">
        <v>188</v>
      </c>
      <c r="D147" s="8"/>
      <c r="E147" s="29" t="s">
        <v>187</v>
      </c>
      <c r="F147" s="59">
        <f>SUM(F148)</f>
        <v>50</v>
      </c>
      <c r="G147" s="59"/>
      <c r="H147" s="59">
        <f>H148</f>
        <v>50</v>
      </c>
      <c r="I147" s="59">
        <f>I148</f>
        <v>0</v>
      </c>
      <c r="J147" s="60">
        <f t="shared" si="6"/>
        <v>0</v>
      </c>
    </row>
    <row r="148" spans="1:10" ht="58.5" customHeight="1">
      <c r="A148" s="58">
        <v>141</v>
      </c>
      <c r="B148" s="37">
        <v>410</v>
      </c>
      <c r="C148" s="38" t="s">
        <v>189</v>
      </c>
      <c r="D148" s="38"/>
      <c r="E148" s="29" t="s">
        <v>83</v>
      </c>
      <c r="F148" s="68">
        <f>SUM(F149)</f>
        <v>50</v>
      </c>
      <c r="G148" s="59"/>
      <c r="H148" s="64">
        <f>SUM(H149)</f>
        <v>50</v>
      </c>
      <c r="I148" s="64">
        <f>SUM(I149)</f>
        <v>0</v>
      </c>
      <c r="J148" s="60">
        <f t="shared" si="6"/>
        <v>0</v>
      </c>
    </row>
    <row r="149" spans="1:11" s="13" customFormat="1" ht="38.25">
      <c r="A149" s="58">
        <v>142</v>
      </c>
      <c r="B149" s="37">
        <v>410</v>
      </c>
      <c r="C149" s="38" t="s">
        <v>190</v>
      </c>
      <c r="D149" s="38"/>
      <c r="E149" s="29" t="s">
        <v>84</v>
      </c>
      <c r="F149" s="68">
        <f>F150</f>
        <v>50</v>
      </c>
      <c r="G149" s="59"/>
      <c r="H149" s="59">
        <f>SUM(H150)</f>
        <v>50</v>
      </c>
      <c r="I149" s="59">
        <f>SUM(I150)</f>
        <v>0</v>
      </c>
      <c r="J149" s="60">
        <v>0</v>
      </c>
      <c r="K149"/>
    </row>
    <row r="150" spans="1:11" ht="27" customHeight="1">
      <c r="A150" s="58">
        <v>143</v>
      </c>
      <c r="B150" s="39">
        <v>410</v>
      </c>
      <c r="C150" s="40" t="s">
        <v>190</v>
      </c>
      <c r="D150" s="27" t="s">
        <v>62</v>
      </c>
      <c r="E150" s="30" t="s">
        <v>285</v>
      </c>
      <c r="F150" s="67">
        <v>50</v>
      </c>
      <c r="G150" s="61"/>
      <c r="H150" s="61">
        <v>50</v>
      </c>
      <c r="I150" s="61">
        <v>0</v>
      </c>
      <c r="J150" s="63">
        <v>0</v>
      </c>
      <c r="K150" s="13"/>
    </row>
    <row r="151" spans="1:10" ht="25.5" customHeight="1">
      <c r="A151" s="58">
        <v>144</v>
      </c>
      <c r="B151" s="1">
        <v>412</v>
      </c>
      <c r="C151" s="2"/>
      <c r="D151" s="2"/>
      <c r="E151" s="29" t="s">
        <v>133</v>
      </c>
      <c r="F151" s="59">
        <f>SUM(F152+F159)</f>
        <v>190</v>
      </c>
      <c r="G151" s="59"/>
      <c r="H151" s="59">
        <f>SUM(H152+H159)</f>
        <v>290</v>
      </c>
      <c r="I151" s="59">
        <f>SUM(I152+I159)</f>
        <v>88</v>
      </c>
      <c r="J151" s="60">
        <f t="shared" si="6"/>
        <v>30.344827586206897</v>
      </c>
    </row>
    <row r="152" spans="1:11" s="13" customFormat="1" ht="42" customHeight="1">
      <c r="A152" s="58">
        <v>145</v>
      </c>
      <c r="B152" s="1">
        <v>412</v>
      </c>
      <c r="C152" s="38" t="s">
        <v>192</v>
      </c>
      <c r="D152" s="8"/>
      <c r="E152" s="29" t="s">
        <v>191</v>
      </c>
      <c r="F152" s="59">
        <f>SUM(F153+F155+F157)</f>
        <v>90</v>
      </c>
      <c r="G152" s="59"/>
      <c r="H152" s="59">
        <f>SUM(H153+H155+H157)</f>
        <v>90</v>
      </c>
      <c r="I152" s="59">
        <f>SUM(I153+I155+I157)</f>
        <v>3</v>
      </c>
      <c r="J152" s="60">
        <f t="shared" si="6"/>
        <v>3.3333333333333335</v>
      </c>
      <c r="K152"/>
    </row>
    <row r="153" spans="1:11" s="12" customFormat="1" ht="67.5" customHeight="1">
      <c r="A153" s="58">
        <v>146</v>
      </c>
      <c r="B153" s="1">
        <v>412</v>
      </c>
      <c r="C153" s="24" t="s">
        <v>193</v>
      </c>
      <c r="D153" s="2"/>
      <c r="E153" s="29" t="s">
        <v>85</v>
      </c>
      <c r="F153" s="59">
        <f>F154</f>
        <v>70</v>
      </c>
      <c r="G153" s="61">
        <f>G154</f>
        <v>3161</v>
      </c>
      <c r="H153" s="59">
        <f>H154</f>
        <v>70</v>
      </c>
      <c r="I153" s="59">
        <f>I154</f>
        <v>0</v>
      </c>
      <c r="J153" s="60">
        <v>0</v>
      </c>
      <c r="K153" s="13"/>
    </row>
    <row r="154" spans="1:11" s="13" customFormat="1" ht="44.25" customHeight="1">
      <c r="A154" s="58">
        <v>147</v>
      </c>
      <c r="B154" s="3">
        <v>412</v>
      </c>
      <c r="C154" s="27" t="s">
        <v>193</v>
      </c>
      <c r="D154" s="4" t="s">
        <v>51</v>
      </c>
      <c r="E154" s="32" t="s">
        <v>123</v>
      </c>
      <c r="F154" s="61">
        <v>70</v>
      </c>
      <c r="G154" s="59">
        <v>3161</v>
      </c>
      <c r="H154" s="62">
        <v>70</v>
      </c>
      <c r="I154" s="62">
        <v>0</v>
      </c>
      <c r="J154" s="63">
        <v>0</v>
      </c>
      <c r="K154" s="12"/>
    </row>
    <row r="155" spans="1:11" ht="27.75" customHeight="1">
      <c r="A155" s="58">
        <v>148</v>
      </c>
      <c r="B155" s="7">
        <v>412</v>
      </c>
      <c r="C155" s="38" t="s">
        <v>194</v>
      </c>
      <c r="D155" s="8"/>
      <c r="E155" s="29" t="s">
        <v>86</v>
      </c>
      <c r="F155" s="59">
        <f>F156</f>
        <v>6</v>
      </c>
      <c r="G155" s="61"/>
      <c r="H155" s="59">
        <f>H156</f>
        <v>6</v>
      </c>
      <c r="I155" s="59">
        <f>I156</f>
        <v>3</v>
      </c>
      <c r="J155" s="60">
        <f t="shared" si="6"/>
        <v>50</v>
      </c>
      <c r="K155" s="13"/>
    </row>
    <row r="156" spans="1:10" ht="30" customHeight="1">
      <c r="A156" s="58">
        <v>149</v>
      </c>
      <c r="B156" s="9">
        <v>412</v>
      </c>
      <c r="C156" s="40" t="s">
        <v>194</v>
      </c>
      <c r="D156" s="10" t="s">
        <v>62</v>
      </c>
      <c r="E156" s="32" t="s">
        <v>285</v>
      </c>
      <c r="F156" s="61">
        <v>6</v>
      </c>
      <c r="G156" s="59" t="e">
        <f>#REF!+#REF!+#REF!</f>
        <v>#REF!</v>
      </c>
      <c r="H156" s="62">
        <v>6</v>
      </c>
      <c r="I156" s="62">
        <v>3</v>
      </c>
      <c r="J156" s="63">
        <f t="shared" si="6"/>
        <v>50</v>
      </c>
    </row>
    <row r="157" spans="1:11" s="12" customFormat="1" ht="43.5" customHeight="1">
      <c r="A157" s="58">
        <v>150</v>
      </c>
      <c r="B157" s="7">
        <v>412</v>
      </c>
      <c r="C157" s="38" t="s">
        <v>195</v>
      </c>
      <c r="D157" s="10"/>
      <c r="E157" s="29" t="s">
        <v>125</v>
      </c>
      <c r="F157" s="59">
        <f>F158</f>
        <v>14</v>
      </c>
      <c r="G157" s="61"/>
      <c r="H157" s="59">
        <f>H158</f>
        <v>14</v>
      </c>
      <c r="I157" s="59">
        <f>I158</f>
        <v>0</v>
      </c>
      <c r="J157" s="60">
        <v>0</v>
      </c>
      <c r="K157"/>
    </row>
    <row r="158" spans="1:10" s="12" customFormat="1" ht="33" customHeight="1">
      <c r="A158" s="58">
        <v>151</v>
      </c>
      <c r="B158" s="9">
        <v>412</v>
      </c>
      <c r="C158" s="40" t="s">
        <v>195</v>
      </c>
      <c r="D158" s="10" t="s">
        <v>62</v>
      </c>
      <c r="E158" s="32" t="s">
        <v>285</v>
      </c>
      <c r="F158" s="61">
        <v>14</v>
      </c>
      <c r="G158" s="61"/>
      <c r="H158" s="61">
        <v>14</v>
      </c>
      <c r="I158" s="61">
        <v>0</v>
      </c>
      <c r="J158" s="63">
        <v>0</v>
      </c>
    </row>
    <row r="159" spans="1:11" s="13" customFormat="1" ht="41.25" customHeight="1">
      <c r="A159" s="58">
        <v>152</v>
      </c>
      <c r="B159" s="37">
        <v>412</v>
      </c>
      <c r="C159" s="38" t="s">
        <v>198</v>
      </c>
      <c r="D159" s="10"/>
      <c r="E159" s="34" t="s">
        <v>196</v>
      </c>
      <c r="F159" s="59">
        <f>F160</f>
        <v>100</v>
      </c>
      <c r="G159" s="59"/>
      <c r="H159" s="59">
        <f>SUM(H160)</f>
        <v>200</v>
      </c>
      <c r="I159" s="59">
        <f>SUM(I160)</f>
        <v>85</v>
      </c>
      <c r="J159" s="60">
        <f>I159/H159*100</f>
        <v>42.5</v>
      </c>
      <c r="K159" s="12"/>
    </row>
    <row r="160" spans="1:10" s="13" customFormat="1" ht="37.5" customHeight="1">
      <c r="A160" s="58">
        <v>153</v>
      </c>
      <c r="B160" s="37">
        <v>412</v>
      </c>
      <c r="C160" s="38" t="s">
        <v>197</v>
      </c>
      <c r="D160" s="38"/>
      <c r="E160" s="34" t="s">
        <v>129</v>
      </c>
      <c r="F160" s="68">
        <f>F161</f>
        <v>100</v>
      </c>
      <c r="G160" s="59"/>
      <c r="H160" s="59">
        <f>H161</f>
        <v>200</v>
      </c>
      <c r="I160" s="59">
        <f>I161</f>
        <v>85</v>
      </c>
      <c r="J160" s="60">
        <f>I160/H160*100</f>
        <v>42.5</v>
      </c>
    </row>
    <row r="161" spans="1:11" s="12" customFormat="1" ht="31.5" customHeight="1">
      <c r="A161" s="58">
        <v>154</v>
      </c>
      <c r="B161" s="39">
        <v>412</v>
      </c>
      <c r="C161" s="40" t="s">
        <v>197</v>
      </c>
      <c r="D161" s="40" t="s">
        <v>62</v>
      </c>
      <c r="E161" s="36" t="s">
        <v>285</v>
      </c>
      <c r="F161" s="67">
        <v>100</v>
      </c>
      <c r="G161" s="61"/>
      <c r="H161" s="62">
        <v>200</v>
      </c>
      <c r="I161" s="62">
        <v>85</v>
      </c>
      <c r="J161" s="63">
        <f>I161/H161*100</f>
        <v>42.5</v>
      </c>
      <c r="K161" s="13"/>
    </row>
    <row r="162" spans="1:10" s="12" customFormat="1" ht="27.75" customHeight="1">
      <c r="A162" s="58">
        <v>155</v>
      </c>
      <c r="B162" s="1">
        <v>500</v>
      </c>
      <c r="C162" s="2"/>
      <c r="D162" s="2"/>
      <c r="E162" s="33" t="s">
        <v>14</v>
      </c>
      <c r="F162" s="59">
        <f>SUM(F163+F167+F180+F190)</f>
        <v>8363.76</v>
      </c>
      <c r="G162" s="59"/>
      <c r="H162" s="64">
        <f>SUM(H163+H167+H180+H190)</f>
        <v>8414.89</v>
      </c>
      <c r="I162" s="64">
        <f>SUM(I163+I167+I180+I190)</f>
        <v>4077.1169999999997</v>
      </c>
      <c r="J162" s="60">
        <f t="shared" si="6"/>
        <v>48.45122158459588</v>
      </c>
    </row>
    <row r="163" spans="1:10" s="12" customFormat="1" ht="14.25" customHeight="1">
      <c r="A163" s="58">
        <v>156</v>
      </c>
      <c r="B163" s="1">
        <v>501</v>
      </c>
      <c r="C163" s="2"/>
      <c r="D163" s="2"/>
      <c r="E163" s="29" t="s">
        <v>15</v>
      </c>
      <c r="F163" s="59">
        <f>SUM(F164)</f>
        <v>770</v>
      </c>
      <c r="G163" s="61"/>
      <c r="H163" s="59">
        <f>H164</f>
        <v>770</v>
      </c>
      <c r="I163" s="59">
        <f>I164</f>
        <v>121.212</v>
      </c>
      <c r="J163" s="60">
        <f aca="true" t="shared" si="9" ref="J163:J227">I163/H163*100</f>
        <v>15.741818181818182</v>
      </c>
    </row>
    <row r="164" spans="1:11" ht="41.25" customHeight="1">
      <c r="A164" s="58">
        <v>157</v>
      </c>
      <c r="B164" s="1">
        <v>501</v>
      </c>
      <c r="C164" s="2" t="s">
        <v>200</v>
      </c>
      <c r="D164" s="2"/>
      <c r="E164" s="31" t="s">
        <v>199</v>
      </c>
      <c r="F164" s="59">
        <f>SUM(F165)</f>
        <v>770</v>
      </c>
      <c r="G164" s="59" t="e">
        <f>G165+#REF!+#REF!+#REF!</f>
        <v>#REF!</v>
      </c>
      <c r="H164" s="64">
        <f>SUM(H165)</f>
        <v>770</v>
      </c>
      <c r="I164" s="64">
        <f>SUM(I165)</f>
        <v>121.212</v>
      </c>
      <c r="J164" s="60">
        <f t="shared" si="9"/>
        <v>15.741818181818182</v>
      </c>
      <c r="K164" s="12"/>
    </row>
    <row r="165" spans="1:10" ht="36.75" customHeight="1">
      <c r="A165" s="58">
        <v>158</v>
      </c>
      <c r="B165" s="1">
        <v>501</v>
      </c>
      <c r="C165" s="2" t="s">
        <v>201</v>
      </c>
      <c r="D165" s="4"/>
      <c r="E165" s="31" t="s">
        <v>258</v>
      </c>
      <c r="F165" s="59">
        <f>F166</f>
        <v>770</v>
      </c>
      <c r="G165" s="59" t="e">
        <f>G166+#REF!</f>
        <v>#REF!</v>
      </c>
      <c r="H165" s="59">
        <f>H166</f>
        <v>770</v>
      </c>
      <c r="I165" s="59">
        <f>I166</f>
        <v>121.212</v>
      </c>
      <c r="J165" s="60">
        <f t="shared" si="9"/>
        <v>15.741818181818182</v>
      </c>
    </row>
    <row r="166" spans="1:10" ht="34.5" customHeight="1">
      <c r="A166" s="58">
        <v>159</v>
      </c>
      <c r="B166" s="3">
        <v>501</v>
      </c>
      <c r="C166" s="4" t="s">
        <v>201</v>
      </c>
      <c r="D166" s="4" t="s">
        <v>62</v>
      </c>
      <c r="E166" s="32" t="s">
        <v>285</v>
      </c>
      <c r="F166" s="61">
        <v>770</v>
      </c>
      <c r="G166" s="59" t="e">
        <f>#REF!</f>
        <v>#REF!</v>
      </c>
      <c r="H166" s="62">
        <v>770</v>
      </c>
      <c r="I166" s="62">
        <v>121.212</v>
      </c>
      <c r="J166" s="63">
        <f t="shared" si="9"/>
        <v>15.741818181818182</v>
      </c>
    </row>
    <row r="167" spans="1:11" s="13" customFormat="1" ht="12.75" customHeight="1">
      <c r="A167" s="58">
        <v>160</v>
      </c>
      <c r="B167" s="1">
        <v>502</v>
      </c>
      <c r="C167" s="2"/>
      <c r="D167" s="2"/>
      <c r="E167" s="29" t="s">
        <v>16</v>
      </c>
      <c r="F167" s="59">
        <f>SUM(F168)</f>
        <v>3181.5</v>
      </c>
      <c r="G167" s="59">
        <v>1105</v>
      </c>
      <c r="H167" s="59">
        <f>SUM(H168)</f>
        <v>2978.5</v>
      </c>
      <c r="I167" s="59">
        <f>SUM(I168)</f>
        <v>1405.373</v>
      </c>
      <c r="J167" s="60">
        <f t="shared" si="9"/>
        <v>47.183918079570255</v>
      </c>
      <c r="K167" s="12"/>
    </row>
    <row r="168" spans="1:11" ht="43.5" customHeight="1">
      <c r="A168" s="58">
        <v>161</v>
      </c>
      <c r="B168" s="1">
        <v>502</v>
      </c>
      <c r="C168" s="2" t="s">
        <v>200</v>
      </c>
      <c r="D168" s="2"/>
      <c r="E168" s="31" t="s">
        <v>199</v>
      </c>
      <c r="F168" s="59">
        <f>SUM(F169+F171+F174+F176+F178)</f>
        <v>3181.5</v>
      </c>
      <c r="G168" s="59" t="e">
        <f>G169+#REF!+#REF!+#REF!</f>
        <v>#REF!</v>
      </c>
      <c r="H168" s="68">
        <f>SUM(H169+H171+H174+H176+H178)</f>
        <v>2978.5</v>
      </c>
      <c r="I168" s="68">
        <f>SUM(I169+I171+I174+I176+I178)</f>
        <v>1405.373</v>
      </c>
      <c r="J168" s="60">
        <f t="shared" si="9"/>
        <v>47.183918079570255</v>
      </c>
      <c r="K168" s="13"/>
    </row>
    <row r="169" spans="1:10" ht="30.75" customHeight="1">
      <c r="A169" s="58">
        <v>162</v>
      </c>
      <c r="B169" s="1">
        <v>502</v>
      </c>
      <c r="C169" s="2" t="s">
        <v>202</v>
      </c>
      <c r="D169" s="2"/>
      <c r="E169" s="31" t="s">
        <v>87</v>
      </c>
      <c r="F169" s="59">
        <f>F170</f>
        <v>160</v>
      </c>
      <c r="G169" s="59" t="e">
        <f>G170</f>
        <v>#REF!</v>
      </c>
      <c r="H169" s="68">
        <f>H170</f>
        <v>160</v>
      </c>
      <c r="I169" s="68">
        <f>I170</f>
        <v>0</v>
      </c>
      <c r="J169" s="60">
        <f t="shared" si="9"/>
        <v>0</v>
      </c>
    </row>
    <row r="170" spans="1:10" ht="31.5" customHeight="1">
      <c r="A170" s="58">
        <v>163</v>
      </c>
      <c r="B170" s="3">
        <v>502</v>
      </c>
      <c r="C170" s="4" t="s">
        <v>202</v>
      </c>
      <c r="D170" s="4" t="s">
        <v>62</v>
      </c>
      <c r="E170" s="32" t="s">
        <v>285</v>
      </c>
      <c r="F170" s="61">
        <v>160</v>
      </c>
      <c r="G170" s="59" t="e">
        <f>#REF!+#REF!</f>
        <v>#REF!</v>
      </c>
      <c r="H170" s="62">
        <v>160</v>
      </c>
      <c r="I170" s="62">
        <v>0</v>
      </c>
      <c r="J170" s="63">
        <f t="shared" si="9"/>
        <v>0</v>
      </c>
    </row>
    <row r="171" spans="1:10" ht="47.25" customHeight="1">
      <c r="A171" s="58">
        <v>164</v>
      </c>
      <c r="B171" s="1">
        <v>502</v>
      </c>
      <c r="C171" s="2" t="s">
        <v>203</v>
      </c>
      <c r="D171" s="2"/>
      <c r="E171" s="31" t="s">
        <v>88</v>
      </c>
      <c r="F171" s="59">
        <f>SUM(F172)</f>
        <v>275</v>
      </c>
      <c r="G171" s="59"/>
      <c r="H171" s="68">
        <f>SUM(H172:H173)</f>
        <v>675</v>
      </c>
      <c r="I171" s="68">
        <f>SUM(I172:I173)</f>
        <v>118.655</v>
      </c>
      <c r="J171" s="60">
        <f t="shared" si="9"/>
        <v>17.578518518518518</v>
      </c>
    </row>
    <row r="172" spans="1:11" s="12" customFormat="1" ht="24.75" customHeight="1">
      <c r="A172" s="58">
        <v>165</v>
      </c>
      <c r="B172" s="3">
        <v>502</v>
      </c>
      <c r="C172" s="4" t="s">
        <v>203</v>
      </c>
      <c r="D172" s="4" t="s">
        <v>62</v>
      </c>
      <c r="E172" s="32" t="s">
        <v>285</v>
      </c>
      <c r="F172" s="61">
        <v>275</v>
      </c>
      <c r="G172" s="61"/>
      <c r="H172" s="62">
        <v>123.38</v>
      </c>
      <c r="I172" s="62">
        <v>118.655</v>
      </c>
      <c r="J172" s="63">
        <f t="shared" si="9"/>
        <v>96.17036796887665</v>
      </c>
      <c r="K172"/>
    </row>
    <row r="173" spans="1:11" s="12" customFormat="1" ht="24.75" customHeight="1">
      <c r="A173" s="58">
        <v>166</v>
      </c>
      <c r="B173" s="3">
        <v>502</v>
      </c>
      <c r="C173" s="4" t="s">
        <v>203</v>
      </c>
      <c r="D173" s="4" t="s">
        <v>329</v>
      </c>
      <c r="E173" s="30" t="s">
        <v>330</v>
      </c>
      <c r="F173" s="61">
        <v>0</v>
      </c>
      <c r="G173" s="61"/>
      <c r="H173" s="62">
        <v>551.62</v>
      </c>
      <c r="I173" s="62">
        <v>0</v>
      </c>
      <c r="J173" s="63">
        <f>I173/H173*100</f>
        <v>0</v>
      </c>
      <c r="K173"/>
    </row>
    <row r="174" spans="1:11" ht="24.75" customHeight="1">
      <c r="A174" s="58">
        <v>167</v>
      </c>
      <c r="B174" s="1">
        <v>502</v>
      </c>
      <c r="C174" s="2" t="s">
        <v>204</v>
      </c>
      <c r="D174" s="2"/>
      <c r="E174" s="31" t="s">
        <v>130</v>
      </c>
      <c r="F174" s="59">
        <f>F175</f>
        <v>624.5</v>
      </c>
      <c r="G174" s="59"/>
      <c r="H174" s="68">
        <f>H175</f>
        <v>21.5</v>
      </c>
      <c r="I174" s="68">
        <f>I175</f>
        <v>0</v>
      </c>
      <c r="J174" s="63">
        <f t="shared" si="9"/>
        <v>0</v>
      </c>
      <c r="K174" s="12"/>
    </row>
    <row r="175" spans="1:10" ht="25.5" customHeight="1">
      <c r="A175" s="58">
        <v>168</v>
      </c>
      <c r="B175" s="3">
        <v>502</v>
      </c>
      <c r="C175" s="4" t="s">
        <v>204</v>
      </c>
      <c r="D175" s="4" t="s">
        <v>62</v>
      </c>
      <c r="E175" s="32" t="s">
        <v>285</v>
      </c>
      <c r="F175" s="61">
        <v>624.5</v>
      </c>
      <c r="G175" s="59"/>
      <c r="H175" s="62">
        <v>21.5</v>
      </c>
      <c r="I175" s="62">
        <v>0</v>
      </c>
      <c r="J175" s="63">
        <f t="shared" si="9"/>
        <v>0</v>
      </c>
    </row>
    <row r="176" spans="1:10" ht="24.75" customHeight="1">
      <c r="A176" s="58">
        <v>169</v>
      </c>
      <c r="B176" s="1">
        <v>502</v>
      </c>
      <c r="C176" s="2" t="s">
        <v>205</v>
      </c>
      <c r="D176" s="4"/>
      <c r="E176" s="29" t="s">
        <v>131</v>
      </c>
      <c r="F176" s="59">
        <f>F177</f>
        <v>1122</v>
      </c>
      <c r="G176" s="59"/>
      <c r="H176" s="59">
        <f>H177</f>
        <v>1122</v>
      </c>
      <c r="I176" s="59">
        <f>I177</f>
        <v>459.799</v>
      </c>
      <c r="J176" s="60">
        <f t="shared" si="9"/>
        <v>40.98030303030303</v>
      </c>
    </row>
    <row r="177" spans="1:11" s="12" customFormat="1" ht="24.75" customHeight="1">
      <c r="A177" s="58">
        <v>170</v>
      </c>
      <c r="B177" s="3">
        <v>502</v>
      </c>
      <c r="C177" s="4" t="s">
        <v>205</v>
      </c>
      <c r="D177" s="4" t="s">
        <v>62</v>
      </c>
      <c r="E177" s="32" t="s">
        <v>285</v>
      </c>
      <c r="F177" s="61">
        <v>1122</v>
      </c>
      <c r="G177" s="61"/>
      <c r="H177" s="61">
        <v>1122</v>
      </c>
      <c r="I177" s="61">
        <v>459.799</v>
      </c>
      <c r="J177" s="63">
        <f t="shared" si="9"/>
        <v>40.98030303030303</v>
      </c>
      <c r="K177"/>
    </row>
    <row r="178" spans="1:10" ht="52.5" customHeight="1">
      <c r="A178" s="58">
        <v>171</v>
      </c>
      <c r="B178" s="1">
        <v>502</v>
      </c>
      <c r="C178" s="24" t="s">
        <v>289</v>
      </c>
      <c r="D178" s="2"/>
      <c r="E178" s="29" t="s">
        <v>290</v>
      </c>
      <c r="F178" s="59">
        <f>SUM(F179)</f>
        <v>1000</v>
      </c>
      <c r="G178" s="59"/>
      <c r="H178" s="59">
        <f>SUM(H179)</f>
        <v>1000</v>
      </c>
      <c r="I178" s="59">
        <f>SUM(I179)</f>
        <v>826.919</v>
      </c>
      <c r="J178" s="60">
        <f>SUM(J179)</f>
        <v>82.69189999999999</v>
      </c>
    </row>
    <row r="179" spans="1:10" ht="45.75" customHeight="1">
      <c r="A179" s="58">
        <v>172</v>
      </c>
      <c r="B179" s="3">
        <v>502</v>
      </c>
      <c r="C179" s="27" t="s">
        <v>289</v>
      </c>
      <c r="D179" s="4" t="s">
        <v>51</v>
      </c>
      <c r="E179" s="32" t="s">
        <v>291</v>
      </c>
      <c r="F179" s="61">
        <v>1000</v>
      </c>
      <c r="G179" s="61"/>
      <c r="H179" s="61">
        <v>1000</v>
      </c>
      <c r="I179" s="61">
        <v>826.919</v>
      </c>
      <c r="J179" s="63">
        <f>I179/H179*100</f>
        <v>82.69189999999999</v>
      </c>
    </row>
    <row r="180" spans="1:10" ht="18.75" customHeight="1">
      <c r="A180" s="58">
        <v>173</v>
      </c>
      <c r="B180" s="25">
        <v>503</v>
      </c>
      <c r="C180" s="24"/>
      <c r="D180" s="24"/>
      <c r="E180" s="34" t="s">
        <v>17</v>
      </c>
      <c r="F180" s="68">
        <f>SUM(F181)</f>
        <v>4341.26</v>
      </c>
      <c r="G180" s="61"/>
      <c r="H180" s="59">
        <f>H181</f>
        <v>4595.389999999999</v>
      </c>
      <c r="I180" s="59">
        <f>I181</f>
        <v>2550.5319999999997</v>
      </c>
      <c r="J180" s="60">
        <f t="shared" si="9"/>
        <v>55.50197045299746</v>
      </c>
    </row>
    <row r="181" spans="1:10" ht="43.5" customHeight="1">
      <c r="A181" s="58">
        <v>174</v>
      </c>
      <c r="B181" s="1">
        <v>503</v>
      </c>
      <c r="C181" s="2" t="s">
        <v>200</v>
      </c>
      <c r="D181" s="2"/>
      <c r="E181" s="31" t="s">
        <v>199</v>
      </c>
      <c r="F181" s="59">
        <f>SUM(F182+F184+F186)</f>
        <v>4341.26</v>
      </c>
      <c r="G181" s="59" t="e">
        <f>#REF!+#REF!+#REF!+#REF!+#REF!</f>
        <v>#REF!</v>
      </c>
      <c r="H181" s="64">
        <f>SUM(H182+H184+H186+H188)</f>
        <v>4595.389999999999</v>
      </c>
      <c r="I181" s="64">
        <f>SUM(I182+I184+I186+I188)</f>
        <v>2550.5319999999997</v>
      </c>
      <c r="J181" s="60">
        <f t="shared" si="9"/>
        <v>55.50197045299746</v>
      </c>
    </row>
    <row r="182" spans="1:11" s="13" customFormat="1" ht="18.75" customHeight="1">
      <c r="A182" s="58">
        <v>175</v>
      </c>
      <c r="B182" s="1">
        <v>503</v>
      </c>
      <c r="C182" s="2" t="s">
        <v>269</v>
      </c>
      <c r="D182" s="2"/>
      <c r="E182" s="29" t="s">
        <v>18</v>
      </c>
      <c r="F182" s="59">
        <f>F183</f>
        <v>3186.26</v>
      </c>
      <c r="G182" s="59">
        <v>150</v>
      </c>
      <c r="H182" s="59">
        <f>H183</f>
        <v>3240.39</v>
      </c>
      <c r="I182" s="59">
        <f>I183</f>
        <v>2107.144</v>
      </c>
      <c r="J182" s="60">
        <f>I182/H182*100</f>
        <v>65.0274812599718</v>
      </c>
      <c r="K182"/>
    </row>
    <row r="183" spans="1:10" s="13" customFormat="1" ht="25.5" customHeight="1">
      <c r="A183" s="58">
        <v>176</v>
      </c>
      <c r="B183" s="3">
        <v>503</v>
      </c>
      <c r="C183" s="4" t="s">
        <v>269</v>
      </c>
      <c r="D183" s="4" t="s">
        <v>62</v>
      </c>
      <c r="E183" s="32" t="s">
        <v>285</v>
      </c>
      <c r="F183" s="61">
        <v>3186.26</v>
      </c>
      <c r="G183" s="61"/>
      <c r="H183" s="67">
        <v>3240.39</v>
      </c>
      <c r="I183" s="67">
        <v>2107.144</v>
      </c>
      <c r="J183" s="63">
        <f>I183/H183*100</f>
        <v>65.0274812599718</v>
      </c>
    </row>
    <row r="184" spans="1:10" s="13" customFormat="1" ht="25.5" customHeight="1">
      <c r="A184" s="58">
        <v>177</v>
      </c>
      <c r="B184" s="1">
        <v>503</v>
      </c>
      <c r="C184" s="2" t="s">
        <v>270</v>
      </c>
      <c r="D184" s="2"/>
      <c r="E184" s="29" t="s">
        <v>19</v>
      </c>
      <c r="F184" s="59">
        <f>F185</f>
        <v>350</v>
      </c>
      <c r="G184" s="59"/>
      <c r="H184" s="64">
        <f>SUM(H185)</f>
        <v>350</v>
      </c>
      <c r="I184" s="64">
        <f>SUM(I185)</f>
        <v>139.575</v>
      </c>
      <c r="J184" s="60">
        <v>0</v>
      </c>
    </row>
    <row r="185" spans="1:11" s="12" customFormat="1" ht="30.75" customHeight="1">
      <c r="A185" s="58">
        <v>178</v>
      </c>
      <c r="B185" s="3">
        <v>503</v>
      </c>
      <c r="C185" s="4" t="s">
        <v>270</v>
      </c>
      <c r="D185" s="4" t="s">
        <v>62</v>
      </c>
      <c r="E185" s="32" t="s">
        <v>285</v>
      </c>
      <c r="F185" s="61">
        <v>350</v>
      </c>
      <c r="G185" s="61"/>
      <c r="H185" s="61">
        <v>350</v>
      </c>
      <c r="I185" s="61">
        <v>139.575</v>
      </c>
      <c r="J185" s="63">
        <f t="shared" si="9"/>
        <v>39.878571428571426</v>
      </c>
      <c r="K185" s="13"/>
    </row>
    <row r="186" spans="1:11" ht="25.5" customHeight="1">
      <c r="A186" s="58">
        <v>179</v>
      </c>
      <c r="B186" s="1">
        <v>503</v>
      </c>
      <c r="C186" s="2" t="s">
        <v>271</v>
      </c>
      <c r="D186" s="2"/>
      <c r="E186" s="29" t="s">
        <v>89</v>
      </c>
      <c r="F186" s="59">
        <f>SUM(F187)</f>
        <v>805</v>
      </c>
      <c r="G186" s="61">
        <v>50</v>
      </c>
      <c r="H186" s="59">
        <f>H187</f>
        <v>805</v>
      </c>
      <c r="I186" s="59">
        <f>I187</f>
        <v>303.813</v>
      </c>
      <c r="J186" s="60">
        <f t="shared" si="9"/>
        <v>37.740745341614904</v>
      </c>
      <c r="K186" s="12"/>
    </row>
    <row r="187" spans="1:10" ht="25.5" customHeight="1">
      <c r="A187" s="58">
        <v>180</v>
      </c>
      <c r="B187" s="3">
        <v>503</v>
      </c>
      <c r="C187" s="4" t="s">
        <v>271</v>
      </c>
      <c r="D187" s="4" t="s">
        <v>62</v>
      </c>
      <c r="E187" s="32" t="s">
        <v>285</v>
      </c>
      <c r="F187" s="61">
        <v>805</v>
      </c>
      <c r="G187" s="61"/>
      <c r="H187" s="61">
        <v>805</v>
      </c>
      <c r="I187" s="61">
        <v>303.813</v>
      </c>
      <c r="J187" s="63">
        <f t="shared" si="9"/>
        <v>37.740745341614904</v>
      </c>
    </row>
    <row r="188" spans="1:10" ht="25.5" customHeight="1">
      <c r="A188" s="58">
        <v>181</v>
      </c>
      <c r="B188" s="1">
        <v>503</v>
      </c>
      <c r="C188" s="2" t="s">
        <v>332</v>
      </c>
      <c r="D188" s="2"/>
      <c r="E188" s="29" t="s">
        <v>331</v>
      </c>
      <c r="F188" s="59">
        <v>0</v>
      </c>
      <c r="G188" s="59"/>
      <c r="H188" s="59">
        <f>SUM(H189)</f>
        <v>200</v>
      </c>
      <c r="I188" s="59">
        <f>SUM(I189)</f>
        <v>0</v>
      </c>
      <c r="J188" s="60">
        <f>I188/H188*100</f>
        <v>0</v>
      </c>
    </row>
    <row r="189" spans="1:10" ht="25.5" customHeight="1">
      <c r="A189" s="58">
        <v>182</v>
      </c>
      <c r="B189" s="3">
        <v>503</v>
      </c>
      <c r="C189" s="4" t="s">
        <v>332</v>
      </c>
      <c r="D189" s="4" t="s">
        <v>62</v>
      </c>
      <c r="E189" s="32" t="s">
        <v>285</v>
      </c>
      <c r="F189" s="61">
        <v>0</v>
      </c>
      <c r="G189" s="61"/>
      <c r="H189" s="61">
        <v>200</v>
      </c>
      <c r="I189" s="61">
        <v>0</v>
      </c>
      <c r="J189" s="63">
        <f>I189/H189*100</f>
        <v>0</v>
      </c>
    </row>
    <row r="190" spans="1:10" ht="22.5" customHeight="1">
      <c r="A190" s="58">
        <v>183</v>
      </c>
      <c r="B190" s="1">
        <v>505</v>
      </c>
      <c r="C190" s="2"/>
      <c r="D190" s="2"/>
      <c r="E190" s="29" t="s">
        <v>57</v>
      </c>
      <c r="F190" s="59">
        <f>SUM(F191+F194)</f>
        <v>71</v>
      </c>
      <c r="G190" s="61"/>
      <c r="H190" s="59">
        <f>SUM(H191+H194)</f>
        <v>71</v>
      </c>
      <c r="I190" s="59">
        <f>SUM(I191+I194)</f>
        <v>0</v>
      </c>
      <c r="J190" s="60">
        <f t="shared" si="9"/>
        <v>0</v>
      </c>
    </row>
    <row r="191" spans="1:10" ht="42" customHeight="1">
      <c r="A191" s="58">
        <v>184</v>
      </c>
      <c r="B191" s="1">
        <v>505</v>
      </c>
      <c r="C191" s="2" t="s">
        <v>200</v>
      </c>
      <c r="D191" s="2"/>
      <c r="E191" s="31" t="s">
        <v>199</v>
      </c>
      <c r="F191" s="59">
        <f>SUM(F192)</f>
        <v>21</v>
      </c>
      <c r="G191" s="61"/>
      <c r="H191" s="59">
        <f>H192</f>
        <v>21</v>
      </c>
      <c r="I191" s="59">
        <f>I192</f>
        <v>0</v>
      </c>
      <c r="J191" s="60">
        <v>0</v>
      </c>
    </row>
    <row r="192" spans="1:10" ht="79.5" customHeight="1">
      <c r="A192" s="58">
        <v>185</v>
      </c>
      <c r="B192" s="1">
        <v>505</v>
      </c>
      <c r="C192" s="2" t="s">
        <v>272</v>
      </c>
      <c r="D192" s="2"/>
      <c r="E192" s="46" t="s">
        <v>135</v>
      </c>
      <c r="F192" s="59">
        <f>F193</f>
        <v>21</v>
      </c>
      <c r="G192" s="59"/>
      <c r="H192" s="64">
        <f>SUM(H193)</f>
        <v>21</v>
      </c>
      <c r="I192" s="64">
        <f>SUM(I193)</f>
        <v>0</v>
      </c>
      <c r="J192" s="60">
        <v>0</v>
      </c>
    </row>
    <row r="193" spans="1:10" ht="43.5" customHeight="1">
      <c r="A193" s="58">
        <v>186</v>
      </c>
      <c r="B193" s="3">
        <v>505</v>
      </c>
      <c r="C193" s="4" t="s">
        <v>272</v>
      </c>
      <c r="D193" s="4" t="s">
        <v>51</v>
      </c>
      <c r="E193" s="32" t="s">
        <v>123</v>
      </c>
      <c r="F193" s="61">
        <v>21</v>
      </c>
      <c r="G193" s="61"/>
      <c r="H193" s="61">
        <v>21</v>
      </c>
      <c r="I193" s="61">
        <v>0</v>
      </c>
      <c r="J193" s="63">
        <v>0</v>
      </c>
    </row>
    <row r="194" spans="1:10" ht="37.5" customHeight="1">
      <c r="A194" s="58">
        <v>187</v>
      </c>
      <c r="B194" s="25">
        <v>505</v>
      </c>
      <c r="C194" s="24" t="s">
        <v>274</v>
      </c>
      <c r="D194" s="24"/>
      <c r="E194" s="34" t="s">
        <v>206</v>
      </c>
      <c r="F194" s="68">
        <f>F195</f>
        <v>50</v>
      </c>
      <c r="G194" s="59"/>
      <c r="H194" s="64">
        <f>SUM(H195)</f>
        <v>50</v>
      </c>
      <c r="I194" s="64">
        <f>SUM(I195)</f>
        <v>0</v>
      </c>
      <c r="J194" s="60">
        <f t="shared" si="9"/>
        <v>0</v>
      </c>
    </row>
    <row r="195" spans="1:10" ht="25.5" customHeight="1">
      <c r="A195" s="58">
        <v>188</v>
      </c>
      <c r="B195" s="25">
        <v>505</v>
      </c>
      <c r="C195" s="24" t="s">
        <v>207</v>
      </c>
      <c r="D195" s="24"/>
      <c r="E195" s="34" t="s">
        <v>90</v>
      </c>
      <c r="F195" s="68">
        <f>F196</f>
        <v>50</v>
      </c>
      <c r="G195" s="61"/>
      <c r="H195" s="59">
        <f>H196</f>
        <v>50</v>
      </c>
      <c r="I195" s="59">
        <f>I196</f>
        <v>0</v>
      </c>
      <c r="J195" s="60">
        <f t="shared" si="9"/>
        <v>0</v>
      </c>
    </row>
    <row r="196" spans="1:10" ht="28.5" customHeight="1">
      <c r="A196" s="58">
        <v>189</v>
      </c>
      <c r="B196" s="26">
        <v>505</v>
      </c>
      <c r="C196" s="27" t="s">
        <v>207</v>
      </c>
      <c r="D196" s="27" t="s">
        <v>62</v>
      </c>
      <c r="E196" s="36" t="s">
        <v>285</v>
      </c>
      <c r="F196" s="67">
        <v>50</v>
      </c>
      <c r="G196" s="61"/>
      <c r="H196" s="61">
        <v>50</v>
      </c>
      <c r="I196" s="61">
        <v>0</v>
      </c>
      <c r="J196" s="63">
        <f t="shared" si="9"/>
        <v>0</v>
      </c>
    </row>
    <row r="197" spans="1:10" ht="24" customHeight="1">
      <c r="A197" s="58">
        <v>190</v>
      </c>
      <c r="B197" s="1">
        <v>600</v>
      </c>
      <c r="C197" s="2"/>
      <c r="D197" s="2"/>
      <c r="E197" s="33" t="s">
        <v>20</v>
      </c>
      <c r="F197" s="59">
        <f>SUM(F198)</f>
        <v>360</v>
      </c>
      <c r="G197" s="61"/>
      <c r="H197" s="59">
        <f aca="true" t="shared" si="10" ref="H197:I200">SUM(H198)</f>
        <v>360</v>
      </c>
      <c r="I197" s="59">
        <f t="shared" si="10"/>
        <v>104.388</v>
      </c>
      <c r="J197" s="60">
        <f t="shared" si="9"/>
        <v>28.99666666666667</v>
      </c>
    </row>
    <row r="198" spans="1:10" ht="24" customHeight="1">
      <c r="A198" s="58">
        <v>191</v>
      </c>
      <c r="B198" s="1">
        <v>603</v>
      </c>
      <c r="C198" s="2"/>
      <c r="D198" s="2"/>
      <c r="E198" s="29" t="s">
        <v>262</v>
      </c>
      <c r="F198" s="59">
        <f>SUM(F199)</f>
        <v>360</v>
      </c>
      <c r="G198" s="61"/>
      <c r="H198" s="59">
        <f t="shared" si="10"/>
        <v>360</v>
      </c>
      <c r="I198" s="59">
        <f t="shared" si="10"/>
        <v>104.388</v>
      </c>
      <c r="J198" s="60">
        <f t="shared" si="9"/>
        <v>28.99666666666667</v>
      </c>
    </row>
    <row r="199" spans="1:10" ht="28.5" customHeight="1">
      <c r="A199" s="58">
        <v>192</v>
      </c>
      <c r="B199" s="1">
        <v>603</v>
      </c>
      <c r="C199" s="2" t="s">
        <v>273</v>
      </c>
      <c r="D199" s="2"/>
      <c r="E199" s="29" t="s">
        <v>208</v>
      </c>
      <c r="F199" s="59">
        <f>F200</f>
        <v>360</v>
      </c>
      <c r="G199" s="59" t="e">
        <f>G200</f>
        <v>#REF!</v>
      </c>
      <c r="H199" s="64">
        <f>SUM(H200)</f>
        <v>360</v>
      </c>
      <c r="I199" s="64">
        <f>SUM(I200)</f>
        <v>104.388</v>
      </c>
      <c r="J199" s="60">
        <f t="shared" si="9"/>
        <v>28.99666666666667</v>
      </c>
    </row>
    <row r="200" spans="1:10" ht="50.25" customHeight="1">
      <c r="A200" s="58">
        <v>193</v>
      </c>
      <c r="B200" s="1">
        <v>603</v>
      </c>
      <c r="C200" s="2" t="s">
        <v>209</v>
      </c>
      <c r="D200" s="4"/>
      <c r="E200" s="29" t="s">
        <v>91</v>
      </c>
      <c r="F200" s="59">
        <f>F201</f>
        <v>360</v>
      </c>
      <c r="G200" s="59" t="e">
        <f>G201+#REF!+#REF!</f>
        <v>#REF!</v>
      </c>
      <c r="H200" s="64">
        <f t="shared" si="10"/>
        <v>360</v>
      </c>
      <c r="I200" s="64">
        <f t="shared" si="10"/>
        <v>104.388</v>
      </c>
      <c r="J200" s="60">
        <f>I200/H200*100</f>
        <v>28.99666666666667</v>
      </c>
    </row>
    <row r="201" spans="1:10" ht="25.5" customHeight="1">
      <c r="A201" s="58">
        <v>194</v>
      </c>
      <c r="B201" s="3">
        <v>603</v>
      </c>
      <c r="C201" s="4" t="s">
        <v>209</v>
      </c>
      <c r="D201" s="4" t="s">
        <v>62</v>
      </c>
      <c r="E201" s="32" t="s">
        <v>285</v>
      </c>
      <c r="F201" s="61">
        <v>360</v>
      </c>
      <c r="G201" s="61">
        <f>G202</f>
        <v>581</v>
      </c>
      <c r="H201" s="61">
        <v>360</v>
      </c>
      <c r="I201" s="61">
        <v>104.388</v>
      </c>
      <c r="J201" s="63">
        <f t="shared" si="9"/>
        <v>28.99666666666667</v>
      </c>
    </row>
    <row r="202" spans="1:10" ht="21.75" customHeight="1">
      <c r="A202" s="58">
        <v>195</v>
      </c>
      <c r="B202" s="1">
        <v>700</v>
      </c>
      <c r="C202" s="2"/>
      <c r="D202" s="2"/>
      <c r="E202" s="33" t="s">
        <v>21</v>
      </c>
      <c r="F202" s="59">
        <f>SUM(F203+F215+F244)</f>
        <v>126441.7</v>
      </c>
      <c r="G202" s="59">
        <f>G203</f>
        <v>581</v>
      </c>
      <c r="H202" s="64">
        <f>SUM(H203+H215+H234+H237+H244)</f>
        <v>126141.7</v>
      </c>
      <c r="I202" s="64">
        <f>SUM(I203+I215+I234+I237+I244)</f>
        <v>54642.003000000004</v>
      </c>
      <c r="J202" s="60">
        <f t="shared" si="9"/>
        <v>43.317953539551155</v>
      </c>
    </row>
    <row r="203" spans="1:10" ht="22.5" customHeight="1">
      <c r="A203" s="58">
        <v>196</v>
      </c>
      <c r="B203" s="1">
        <v>701</v>
      </c>
      <c r="C203" s="2"/>
      <c r="D203" s="2"/>
      <c r="E203" s="29" t="s">
        <v>22</v>
      </c>
      <c r="F203" s="59">
        <f>SUM(F204)</f>
        <v>46877</v>
      </c>
      <c r="G203" s="61">
        <v>581</v>
      </c>
      <c r="H203" s="64">
        <f>SUM(H204)</f>
        <v>46577</v>
      </c>
      <c r="I203" s="64">
        <f>SUM(I204)</f>
        <v>14235.666000000001</v>
      </c>
      <c r="J203" s="60">
        <f>SUM(J204)</f>
        <v>30.563724585095652</v>
      </c>
    </row>
    <row r="204" spans="1:10" ht="27.75" customHeight="1">
      <c r="A204" s="58">
        <v>197</v>
      </c>
      <c r="B204" s="1">
        <v>701</v>
      </c>
      <c r="C204" s="2" t="s">
        <v>211</v>
      </c>
      <c r="D204" s="4"/>
      <c r="E204" s="29" t="s">
        <v>210</v>
      </c>
      <c r="F204" s="59">
        <f>SUM(F205+F210)</f>
        <v>46877</v>
      </c>
      <c r="G204" s="61"/>
      <c r="H204" s="59">
        <f>SUM(H205+H210)</f>
        <v>46577</v>
      </c>
      <c r="I204" s="59">
        <f>SUM(I205+I210)</f>
        <v>14235.666000000001</v>
      </c>
      <c r="J204" s="60">
        <f t="shared" si="9"/>
        <v>30.563724585095652</v>
      </c>
    </row>
    <row r="205" spans="1:10" ht="34.5" customHeight="1">
      <c r="A205" s="58">
        <v>198</v>
      </c>
      <c r="B205" s="1">
        <v>701</v>
      </c>
      <c r="C205" s="2" t="s">
        <v>212</v>
      </c>
      <c r="D205" s="2"/>
      <c r="E205" s="29" t="s">
        <v>92</v>
      </c>
      <c r="F205" s="59">
        <f>SUM(F206)</f>
        <v>29000</v>
      </c>
      <c r="G205" s="59"/>
      <c r="H205" s="64">
        <f>SUM(H206)</f>
        <v>28700</v>
      </c>
      <c r="I205" s="64">
        <f>SUM(I206)</f>
        <v>7173.88</v>
      </c>
      <c r="J205" s="60">
        <f t="shared" si="9"/>
        <v>24.99609756097561</v>
      </c>
    </row>
    <row r="206" spans="1:10" ht="49.5" customHeight="1">
      <c r="A206" s="58">
        <v>199</v>
      </c>
      <c r="B206" s="1">
        <v>701</v>
      </c>
      <c r="C206" s="2" t="s">
        <v>213</v>
      </c>
      <c r="D206" s="2"/>
      <c r="E206" s="29" t="s">
        <v>93</v>
      </c>
      <c r="F206" s="59">
        <f>SUM(F207:F209)</f>
        <v>29000</v>
      </c>
      <c r="G206" s="61"/>
      <c r="H206" s="59">
        <f>SUM(H207:H209)</f>
        <v>28700</v>
      </c>
      <c r="I206" s="59">
        <f>SUM(I207:I209)</f>
        <v>7173.88</v>
      </c>
      <c r="J206" s="60">
        <f t="shared" si="9"/>
        <v>24.99609756097561</v>
      </c>
    </row>
    <row r="207" spans="1:10" ht="27" customHeight="1">
      <c r="A207" s="58">
        <v>200</v>
      </c>
      <c r="B207" s="3">
        <v>701</v>
      </c>
      <c r="C207" s="4" t="s">
        <v>213</v>
      </c>
      <c r="D207" s="4" t="s">
        <v>42</v>
      </c>
      <c r="E207" s="32" t="s">
        <v>43</v>
      </c>
      <c r="F207" s="61">
        <v>12174.8</v>
      </c>
      <c r="G207" s="61"/>
      <c r="H207" s="62">
        <v>12174.8</v>
      </c>
      <c r="I207" s="62">
        <v>3143.006</v>
      </c>
      <c r="J207" s="63">
        <f t="shared" si="9"/>
        <v>25.815668429871536</v>
      </c>
    </row>
    <row r="208" spans="1:10" ht="26.25" customHeight="1">
      <c r="A208" s="58">
        <v>201</v>
      </c>
      <c r="B208" s="3">
        <v>701</v>
      </c>
      <c r="C208" s="4" t="s">
        <v>213</v>
      </c>
      <c r="D208" s="4" t="s">
        <v>62</v>
      </c>
      <c r="E208" s="32" t="s">
        <v>285</v>
      </c>
      <c r="F208" s="61">
        <v>16765.2</v>
      </c>
      <c r="G208" s="61"/>
      <c r="H208" s="62">
        <v>16465.2</v>
      </c>
      <c r="I208" s="62">
        <v>4008.918</v>
      </c>
      <c r="J208" s="63">
        <f aca="true" t="shared" si="11" ref="J208:J216">I208/H208*100</f>
        <v>24.347824502587276</v>
      </c>
    </row>
    <row r="209" spans="1:10" ht="26.25" customHeight="1">
      <c r="A209" s="58">
        <v>202</v>
      </c>
      <c r="B209" s="3">
        <v>701</v>
      </c>
      <c r="C209" s="4" t="s">
        <v>213</v>
      </c>
      <c r="D209" s="4" t="s">
        <v>276</v>
      </c>
      <c r="E209" s="32" t="s">
        <v>277</v>
      </c>
      <c r="F209" s="61">
        <v>60</v>
      </c>
      <c r="G209" s="61"/>
      <c r="H209" s="62">
        <v>60</v>
      </c>
      <c r="I209" s="62">
        <v>21.956</v>
      </c>
      <c r="J209" s="63">
        <f t="shared" si="11"/>
        <v>36.593333333333334</v>
      </c>
    </row>
    <row r="210" spans="1:10" ht="62.25" customHeight="1">
      <c r="A210" s="58">
        <v>203</v>
      </c>
      <c r="B210" s="1">
        <v>701</v>
      </c>
      <c r="C210" s="2" t="s">
        <v>214</v>
      </c>
      <c r="D210" s="4"/>
      <c r="E210" s="29" t="s">
        <v>94</v>
      </c>
      <c r="F210" s="59">
        <f>SUM(F211+F213)</f>
        <v>17877</v>
      </c>
      <c r="G210" s="59"/>
      <c r="H210" s="64">
        <f>SUM(H211+H213)</f>
        <v>17877</v>
      </c>
      <c r="I210" s="64">
        <f>SUM(I211+I213)</f>
        <v>7061.786</v>
      </c>
      <c r="J210" s="60">
        <f t="shared" si="11"/>
        <v>39.50207529227499</v>
      </c>
    </row>
    <row r="211" spans="1:10" ht="84.75" customHeight="1">
      <c r="A211" s="58">
        <v>204</v>
      </c>
      <c r="B211" s="1">
        <v>701</v>
      </c>
      <c r="C211" s="52" t="s">
        <v>281</v>
      </c>
      <c r="D211" s="2"/>
      <c r="E211" s="29" t="s">
        <v>95</v>
      </c>
      <c r="F211" s="59">
        <f>SUM(F212)</f>
        <v>17550</v>
      </c>
      <c r="G211" s="59"/>
      <c r="H211" s="64">
        <f>SUM(H212)</f>
        <v>17550</v>
      </c>
      <c r="I211" s="64">
        <f>SUM(I212)</f>
        <v>6922.086</v>
      </c>
      <c r="J211" s="60">
        <f t="shared" si="11"/>
        <v>39.442085470085466</v>
      </c>
    </row>
    <row r="212" spans="1:10" ht="15.75" customHeight="1">
      <c r="A212" s="58">
        <v>205</v>
      </c>
      <c r="B212" s="3">
        <v>701</v>
      </c>
      <c r="C212" s="51" t="s">
        <v>281</v>
      </c>
      <c r="D212" s="4" t="s">
        <v>42</v>
      </c>
      <c r="E212" s="32" t="s">
        <v>43</v>
      </c>
      <c r="F212" s="61">
        <v>17550</v>
      </c>
      <c r="G212" s="59"/>
      <c r="H212" s="62">
        <v>17550</v>
      </c>
      <c r="I212" s="62">
        <v>6922.086</v>
      </c>
      <c r="J212" s="63">
        <f t="shared" si="11"/>
        <v>39.442085470085466</v>
      </c>
    </row>
    <row r="213" spans="1:10" ht="79.5" customHeight="1">
      <c r="A213" s="58">
        <v>206</v>
      </c>
      <c r="B213" s="1">
        <v>701</v>
      </c>
      <c r="C213" s="52" t="s">
        <v>282</v>
      </c>
      <c r="D213" s="2"/>
      <c r="E213" s="29" t="s">
        <v>96</v>
      </c>
      <c r="F213" s="59">
        <f>SUM(F214)</f>
        <v>327</v>
      </c>
      <c r="G213" s="59"/>
      <c r="H213" s="64">
        <f>SUM(H214)</f>
        <v>327</v>
      </c>
      <c r="I213" s="64">
        <f>SUM(I214)</f>
        <v>139.7</v>
      </c>
      <c r="J213" s="60">
        <f t="shared" si="11"/>
        <v>42.7217125382263</v>
      </c>
    </row>
    <row r="214" spans="1:10" ht="30" customHeight="1">
      <c r="A214" s="58">
        <v>207</v>
      </c>
      <c r="B214" s="3">
        <v>701</v>
      </c>
      <c r="C214" s="50" t="s">
        <v>282</v>
      </c>
      <c r="D214" s="4" t="s">
        <v>62</v>
      </c>
      <c r="E214" s="32" t="s">
        <v>285</v>
      </c>
      <c r="F214" s="61">
        <v>327</v>
      </c>
      <c r="G214" s="59"/>
      <c r="H214" s="62">
        <v>327</v>
      </c>
      <c r="I214" s="62">
        <v>139.7</v>
      </c>
      <c r="J214" s="63">
        <f t="shared" si="11"/>
        <v>42.7217125382263</v>
      </c>
    </row>
    <row r="215" spans="1:10" ht="27" customHeight="1">
      <c r="A215" s="58">
        <v>208</v>
      </c>
      <c r="B215" s="1">
        <v>702</v>
      </c>
      <c r="C215" s="2"/>
      <c r="D215" s="2"/>
      <c r="E215" s="29" t="s">
        <v>23</v>
      </c>
      <c r="F215" s="59">
        <f>SUM(F216)</f>
        <v>76612</v>
      </c>
      <c r="G215" s="59"/>
      <c r="H215" s="59">
        <f>H216</f>
        <v>70612</v>
      </c>
      <c r="I215" s="59">
        <f>I216</f>
        <v>36111.46</v>
      </c>
      <c r="J215" s="60">
        <f t="shared" si="11"/>
        <v>51.140684302951335</v>
      </c>
    </row>
    <row r="216" spans="1:10" ht="42.75" customHeight="1">
      <c r="A216" s="58">
        <v>209</v>
      </c>
      <c r="B216" s="1">
        <v>702</v>
      </c>
      <c r="C216" s="2" t="s">
        <v>211</v>
      </c>
      <c r="D216" s="2"/>
      <c r="E216" s="29" t="s">
        <v>210</v>
      </c>
      <c r="F216" s="59">
        <f>SUM(F217+F222+F227+F232)</f>
        <v>76612</v>
      </c>
      <c r="G216" s="59">
        <f>G218</f>
        <v>81276</v>
      </c>
      <c r="H216" s="64">
        <f>SUM(H217+H222+H227+H232)</f>
        <v>70612</v>
      </c>
      <c r="I216" s="64">
        <f>SUM(I217+I222+I227+I232)</f>
        <v>36111.46</v>
      </c>
      <c r="J216" s="60">
        <f t="shared" si="11"/>
        <v>51.140684302951335</v>
      </c>
    </row>
    <row r="217" spans="1:10" ht="35.25" customHeight="1">
      <c r="A217" s="58">
        <v>210</v>
      </c>
      <c r="B217" s="1">
        <v>702</v>
      </c>
      <c r="C217" s="2" t="s">
        <v>215</v>
      </c>
      <c r="D217" s="2"/>
      <c r="E217" s="29" t="s">
        <v>97</v>
      </c>
      <c r="F217" s="59">
        <f>F218</f>
        <v>25250</v>
      </c>
      <c r="G217" s="59"/>
      <c r="H217" s="59">
        <f>SUM(H218)</f>
        <v>25250</v>
      </c>
      <c r="I217" s="59">
        <f>SUM(I218)</f>
        <v>11227.806</v>
      </c>
      <c r="J217" s="60">
        <f t="shared" si="9"/>
        <v>44.46655841584158</v>
      </c>
    </row>
    <row r="218" spans="1:10" ht="55.5" customHeight="1">
      <c r="A218" s="58">
        <v>211</v>
      </c>
      <c r="B218" s="1">
        <v>702</v>
      </c>
      <c r="C218" s="2" t="s">
        <v>216</v>
      </c>
      <c r="D218" s="2"/>
      <c r="E218" s="29" t="s">
        <v>98</v>
      </c>
      <c r="F218" s="59">
        <f>SUM(F219:F221)</f>
        <v>25250</v>
      </c>
      <c r="G218" s="61">
        <v>81276</v>
      </c>
      <c r="H218" s="59">
        <f>SUM(H219:H221)</f>
        <v>25250</v>
      </c>
      <c r="I218" s="59">
        <f>SUM(I219:I221)</f>
        <v>11227.806</v>
      </c>
      <c r="J218" s="60">
        <f t="shared" si="9"/>
        <v>44.46655841584158</v>
      </c>
    </row>
    <row r="219" spans="1:10" ht="17.25" customHeight="1">
      <c r="A219" s="58">
        <v>212</v>
      </c>
      <c r="B219" s="3">
        <v>702</v>
      </c>
      <c r="C219" s="4" t="s">
        <v>216</v>
      </c>
      <c r="D219" s="4" t="s">
        <v>42</v>
      </c>
      <c r="E219" s="32" t="s">
        <v>43</v>
      </c>
      <c r="F219" s="61">
        <v>13888.9</v>
      </c>
      <c r="G219" s="61"/>
      <c r="H219" s="62">
        <v>13888.9</v>
      </c>
      <c r="I219" s="62">
        <v>6365.555</v>
      </c>
      <c r="J219" s="63">
        <f t="shared" si="9"/>
        <v>45.83195933443254</v>
      </c>
    </row>
    <row r="220" spans="1:10" ht="30" customHeight="1">
      <c r="A220" s="58">
        <v>213</v>
      </c>
      <c r="B220" s="3">
        <v>702</v>
      </c>
      <c r="C220" s="4" t="s">
        <v>216</v>
      </c>
      <c r="D220" s="4" t="s">
        <v>62</v>
      </c>
      <c r="E220" s="32" t="s">
        <v>285</v>
      </c>
      <c r="F220" s="61">
        <v>11118.6</v>
      </c>
      <c r="G220" s="61"/>
      <c r="H220" s="61">
        <v>11118.6</v>
      </c>
      <c r="I220" s="61">
        <v>4792.64</v>
      </c>
      <c r="J220" s="63">
        <f>I220/H220*100</f>
        <v>43.10470742719407</v>
      </c>
    </row>
    <row r="221" spans="1:10" ht="20.25" customHeight="1">
      <c r="A221" s="58">
        <v>214</v>
      </c>
      <c r="B221" s="3">
        <v>702</v>
      </c>
      <c r="C221" s="4" t="s">
        <v>216</v>
      </c>
      <c r="D221" s="4" t="s">
        <v>276</v>
      </c>
      <c r="E221" s="32" t="s">
        <v>277</v>
      </c>
      <c r="F221" s="61">
        <v>242.5</v>
      </c>
      <c r="G221" s="61"/>
      <c r="H221" s="61">
        <v>242.5</v>
      </c>
      <c r="I221" s="61">
        <v>69.611</v>
      </c>
      <c r="J221" s="63">
        <f>I221/H221*100</f>
        <v>28.70556701030928</v>
      </c>
    </row>
    <row r="222" spans="1:10" ht="30" customHeight="1">
      <c r="A222" s="58">
        <v>215</v>
      </c>
      <c r="B222" s="1">
        <v>702</v>
      </c>
      <c r="C222" s="2" t="s">
        <v>217</v>
      </c>
      <c r="D222" s="2"/>
      <c r="E222" s="29" t="s">
        <v>102</v>
      </c>
      <c r="F222" s="59">
        <f>F223</f>
        <v>6000</v>
      </c>
      <c r="G222" s="59"/>
      <c r="H222" s="64">
        <f>SUM(H223)</f>
        <v>0</v>
      </c>
      <c r="I222" s="64">
        <f>SUM(I223)</f>
        <v>0</v>
      </c>
      <c r="J222" s="60">
        <v>0</v>
      </c>
    </row>
    <row r="223" spans="1:10" ht="30" customHeight="1">
      <c r="A223" s="58">
        <v>216</v>
      </c>
      <c r="B223" s="1">
        <v>702</v>
      </c>
      <c r="C223" s="2" t="s">
        <v>218</v>
      </c>
      <c r="D223" s="2"/>
      <c r="E223" s="29" t="s">
        <v>103</v>
      </c>
      <c r="F223" s="59">
        <f>SUM(F224:F226)</f>
        <v>6000</v>
      </c>
      <c r="G223" s="61"/>
      <c r="H223" s="59">
        <f>SUM(H224:H226)</f>
        <v>0</v>
      </c>
      <c r="I223" s="59">
        <f>SUM(I224:I226)</f>
        <v>0</v>
      </c>
      <c r="J223" s="60">
        <v>0</v>
      </c>
    </row>
    <row r="224" spans="1:10" ht="18" customHeight="1">
      <c r="A224" s="58">
        <v>217</v>
      </c>
      <c r="B224" s="3">
        <v>702</v>
      </c>
      <c r="C224" s="4" t="s">
        <v>218</v>
      </c>
      <c r="D224" s="4" t="s">
        <v>42</v>
      </c>
      <c r="E224" s="32" t="s">
        <v>68</v>
      </c>
      <c r="F224" s="70">
        <v>5450</v>
      </c>
      <c r="G224" s="70"/>
      <c r="H224" s="70">
        <v>0</v>
      </c>
      <c r="I224" s="70">
        <v>0</v>
      </c>
      <c r="J224" s="79">
        <v>0</v>
      </c>
    </row>
    <row r="225" spans="1:10" ht="25.5" customHeight="1">
      <c r="A225" s="58">
        <v>218</v>
      </c>
      <c r="B225" s="3">
        <v>702</v>
      </c>
      <c r="C225" s="4" t="s">
        <v>218</v>
      </c>
      <c r="D225" s="4" t="s">
        <v>62</v>
      </c>
      <c r="E225" s="32" t="s">
        <v>285</v>
      </c>
      <c r="F225" s="70">
        <v>541</v>
      </c>
      <c r="G225" s="70"/>
      <c r="H225" s="70">
        <v>0</v>
      </c>
      <c r="I225" s="70">
        <v>0</v>
      </c>
      <c r="J225" s="79">
        <v>0</v>
      </c>
    </row>
    <row r="226" spans="1:10" ht="18" customHeight="1">
      <c r="A226" s="58">
        <v>219</v>
      </c>
      <c r="B226" s="3">
        <v>702</v>
      </c>
      <c r="C226" s="4" t="s">
        <v>218</v>
      </c>
      <c r="D226" s="4" t="s">
        <v>276</v>
      </c>
      <c r="E226" s="32" t="s">
        <v>277</v>
      </c>
      <c r="F226" s="70">
        <v>9</v>
      </c>
      <c r="G226" s="70"/>
      <c r="H226" s="70">
        <v>0</v>
      </c>
      <c r="I226" s="70">
        <v>0</v>
      </c>
      <c r="J226" s="79">
        <v>0</v>
      </c>
    </row>
    <row r="227" spans="1:10" ht="60.75" customHeight="1">
      <c r="A227" s="58">
        <v>220</v>
      </c>
      <c r="B227" s="1">
        <v>702</v>
      </c>
      <c r="C227" s="2" t="s">
        <v>219</v>
      </c>
      <c r="D227" s="4"/>
      <c r="E227" s="29" t="s">
        <v>99</v>
      </c>
      <c r="F227" s="59">
        <f>SUM(F228+F230)</f>
        <v>41644</v>
      </c>
      <c r="G227" s="59"/>
      <c r="H227" s="64">
        <f>SUM(H228+H230)</f>
        <v>41644</v>
      </c>
      <c r="I227" s="64">
        <f>SUM(I228+I230)</f>
        <v>23370.648</v>
      </c>
      <c r="J227" s="60">
        <f t="shared" si="9"/>
        <v>56.120084525982136</v>
      </c>
    </row>
    <row r="228" spans="1:10" ht="69" customHeight="1">
      <c r="A228" s="58">
        <v>221</v>
      </c>
      <c r="B228" s="1">
        <v>702</v>
      </c>
      <c r="C228" s="52" t="s">
        <v>283</v>
      </c>
      <c r="D228" s="2"/>
      <c r="E228" s="29" t="s">
        <v>100</v>
      </c>
      <c r="F228" s="59">
        <f>SUM(F229)</f>
        <v>40281</v>
      </c>
      <c r="G228" s="59"/>
      <c r="H228" s="64">
        <f>SUM(H229)</f>
        <v>40281</v>
      </c>
      <c r="I228" s="64">
        <f>SUM(I229)</f>
        <v>22761.789</v>
      </c>
      <c r="J228" s="60">
        <f>I228/H228*100</f>
        <v>56.507507261488044</v>
      </c>
    </row>
    <row r="229" spans="1:10" ht="15.75" customHeight="1">
      <c r="A229" s="58">
        <v>222</v>
      </c>
      <c r="B229" s="3">
        <v>702</v>
      </c>
      <c r="C229" s="50" t="s">
        <v>283</v>
      </c>
      <c r="D229" s="4" t="s">
        <v>42</v>
      </c>
      <c r="E229" s="32" t="s">
        <v>43</v>
      </c>
      <c r="F229" s="61">
        <v>40281</v>
      </c>
      <c r="G229" s="61"/>
      <c r="H229" s="62">
        <v>40281</v>
      </c>
      <c r="I229" s="62">
        <v>22761.789</v>
      </c>
      <c r="J229" s="63">
        <f>I229/H229*100</f>
        <v>56.507507261488044</v>
      </c>
    </row>
    <row r="230" spans="1:10" ht="78.75" customHeight="1">
      <c r="A230" s="58">
        <v>223</v>
      </c>
      <c r="B230" s="1">
        <v>702</v>
      </c>
      <c r="C230" s="52" t="s">
        <v>284</v>
      </c>
      <c r="D230" s="2"/>
      <c r="E230" s="29" t="s">
        <v>96</v>
      </c>
      <c r="F230" s="59">
        <f>SUM(F231)</f>
        <v>1363</v>
      </c>
      <c r="G230" s="59"/>
      <c r="H230" s="64">
        <f>SUM(H231)</f>
        <v>1363</v>
      </c>
      <c r="I230" s="64">
        <f>SUM(I231)</f>
        <v>608.859</v>
      </c>
      <c r="J230" s="60">
        <f>I230/H230*100</f>
        <v>44.67050623624358</v>
      </c>
    </row>
    <row r="231" spans="1:10" ht="25.5" customHeight="1">
      <c r="A231" s="58">
        <v>224</v>
      </c>
      <c r="B231" s="3">
        <v>702</v>
      </c>
      <c r="C231" s="50" t="s">
        <v>284</v>
      </c>
      <c r="D231" s="4" t="s">
        <v>62</v>
      </c>
      <c r="E231" s="32" t="s">
        <v>285</v>
      </c>
      <c r="F231" s="61">
        <v>1363</v>
      </c>
      <c r="G231" s="59"/>
      <c r="H231" s="62">
        <v>1363</v>
      </c>
      <c r="I231" s="62">
        <v>608.859</v>
      </c>
      <c r="J231" s="63">
        <f>I231/H231*100</f>
        <v>44.67050623624358</v>
      </c>
    </row>
    <row r="232" spans="1:10" ht="33" customHeight="1">
      <c r="A232" s="58">
        <v>225</v>
      </c>
      <c r="B232" s="1">
        <v>702</v>
      </c>
      <c r="C232" s="2" t="s">
        <v>220</v>
      </c>
      <c r="D232" s="4"/>
      <c r="E232" s="29" t="s">
        <v>101</v>
      </c>
      <c r="F232" s="59">
        <f>F233</f>
        <v>3718</v>
      </c>
      <c r="G232" s="59" t="e">
        <f>#REF!</f>
        <v>#REF!</v>
      </c>
      <c r="H232" s="68">
        <f>H233</f>
        <v>3718</v>
      </c>
      <c r="I232" s="68">
        <f>I233</f>
        <v>1513.006</v>
      </c>
      <c r="J232" s="60">
        <f aca="true" t="shared" si="12" ref="J232:J317">I232/H232*100</f>
        <v>40.69408284023669</v>
      </c>
    </row>
    <row r="233" spans="1:10" ht="33" customHeight="1">
      <c r="A233" s="58">
        <v>226</v>
      </c>
      <c r="B233" s="3">
        <v>702</v>
      </c>
      <c r="C233" s="4" t="s">
        <v>220</v>
      </c>
      <c r="D233" s="4" t="s">
        <v>62</v>
      </c>
      <c r="E233" s="32" t="s">
        <v>285</v>
      </c>
      <c r="F233" s="61">
        <v>3718</v>
      </c>
      <c r="G233" s="61"/>
      <c r="H233" s="61">
        <v>3718</v>
      </c>
      <c r="I233" s="61">
        <v>1513.006</v>
      </c>
      <c r="J233" s="63">
        <f t="shared" si="12"/>
        <v>40.69408284023669</v>
      </c>
    </row>
    <row r="234" spans="1:10" ht="69" customHeight="1">
      <c r="A234" s="58">
        <v>227</v>
      </c>
      <c r="B234" s="1">
        <v>702</v>
      </c>
      <c r="C234" s="2" t="s">
        <v>318</v>
      </c>
      <c r="D234" s="2"/>
      <c r="E234" s="29" t="s">
        <v>319</v>
      </c>
      <c r="F234" s="59">
        <f>SUM(F235)</f>
        <v>0</v>
      </c>
      <c r="G234" s="59"/>
      <c r="H234" s="59">
        <f aca="true" t="shared" si="13" ref="H234:J235">SUM(H235)</f>
        <v>0</v>
      </c>
      <c r="I234" s="59">
        <f t="shared" si="13"/>
        <v>0</v>
      </c>
      <c r="J234" s="60">
        <f t="shared" si="13"/>
        <v>0</v>
      </c>
    </row>
    <row r="235" spans="1:10" ht="69.75" customHeight="1">
      <c r="A235" s="58">
        <v>228</v>
      </c>
      <c r="B235" s="1">
        <v>702</v>
      </c>
      <c r="C235" s="2" t="s">
        <v>320</v>
      </c>
      <c r="D235" s="2"/>
      <c r="E235" s="29" t="s">
        <v>321</v>
      </c>
      <c r="F235" s="59">
        <f>SUM(F236)</f>
        <v>0</v>
      </c>
      <c r="G235" s="59"/>
      <c r="H235" s="59">
        <f t="shared" si="13"/>
        <v>0</v>
      </c>
      <c r="I235" s="59">
        <f t="shared" si="13"/>
        <v>0</v>
      </c>
      <c r="J235" s="60">
        <f t="shared" si="13"/>
        <v>0</v>
      </c>
    </row>
    <row r="236" spans="1:10" ht="33" customHeight="1">
      <c r="A236" s="58">
        <v>229</v>
      </c>
      <c r="B236" s="3">
        <v>702</v>
      </c>
      <c r="C236" s="4" t="s">
        <v>320</v>
      </c>
      <c r="D236" s="4" t="s">
        <v>62</v>
      </c>
      <c r="E236" s="32" t="s">
        <v>285</v>
      </c>
      <c r="F236" s="61">
        <v>0</v>
      </c>
      <c r="G236" s="61"/>
      <c r="H236" s="61">
        <v>0</v>
      </c>
      <c r="I236" s="61">
        <v>0</v>
      </c>
      <c r="J236" s="63">
        <v>0</v>
      </c>
    </row>
    <row r="237" spans="1:10" ht="33" customHeight="1">
      <c r="A237" s="58">
        <v>230</v>
      </c>
      <c r="B237" s="1">
        <v>703</v>
      </c>
      <c r="C237" s="2"/>
      <c r="D237" s="2"/>
      <c r="E237" s="29" t="s">
        <v>322</v>
      </c>
      <c r="F237" s="59">
        <f>SUM(F238)</f>
        <v>0</v>
      </c>
      <c r="G237" s="59"/>
      <c r="H237" s="59">
        <f aca="true" t="shared" si="14" ref="H237:I239">SUM(H238)</f>
        <v>6000</v>
      </c>
      <c r="I237" s="59">
        <f t="shared" si="14"/>
        <v>2952.6820000000002</v>
      </c>
      <c r="J237" s="60">
        <f aca="true" t="shared" si="15" ref="J237:J243">I237/H237*100</f>
        <v>49.21136666666667</v>
      </c>
    </row>
    <row r="238" spans="1:10" ht="45.75" customHeight="1">
      <c r="A238" s="58">
        <v>231</v>
      </c>
      <c r="B238" s="1">
        <v>703</v>
      </c>
      <c r="C238" s="2" t="s">
        <v>211</v>
      </c>
      <c r="D238" s="2"/>
      <c r="E238" s="29" t="s">
        <v>210</v>
      </c>
      <c r="F238" s="59">
        <f>SUM(F239)</f>
        <v>0</v>
      </c>
      <c r="G238" s="59"/>
      <c r="H238" s="59">
        <f t="shared" si="14"/>
        <v>6000</v>
      </c>
      <c r="I238" s="59">
        <f t="shared" si="14"/>
        <v>2952.6820000000002</v>
      </c>
      <c r="J238" s="60">
        <f t="shared" si="15"/>
        <v>49.21136666666667</v>
      </c>
    </row>
    <row r="239" spans="1:10" ht="45.75" customHeight="1">
      <c r="A239" s="58">
        <v>232</v>
      </c>
      <c r="B239" s="1">
        <v>703</v>
      </c>
      <c r="C239" s="2" t="s">
        <v>217</v>
      </c>
      <c r="D239" s="2"/>
      <c r="E239" s="29" t="s">
        <v>102</v>
      </c>
      <c r="F239" s="59">
        <f>SUM(F240)</f>
        <v>0</v>
      </c>
      <c r="G239" s="59"/>
      <c r="H239" s="59">
        <f t="shared" si="14"/>
        <v>6000</v>
      </c>
      <c r="I239" s="59">
        <f t="shared" si="14"/>
        <v>2952.6820000000002</v>
      </c>
      <c r="J239" s="60">
        <f t="shared" si="15"/>
        <v>49.21136666666667</v>
      </c>
    </row>
    <row r="240" spans="1:10" ht="42.75" customHeight="1">
      <c r="A240" s="58">
        <v>233</v>
      </c>
      <c r="B240" s="1">
        <v>703</v>
      </c>
      <c r="C240" s="2" t="s">
        <v>218</v>
      </c>
      <c r="D240" s="2"/>
      <c r="E240" s="29" t="s">
        <v>103</v>
      </c>
      <c r="F240" s="59">
        <f>SUM(F241:F243)</f>
        <v>0</v>
      </c>
      <c r="G240" s="59"/>
      <c r="H240" s="59">
        <f>SUM(H241:H243)</f>
        <v>6000</v>
      </c>
      <c r="I240" s="59">
        <f>SUM(I241:I243)</f>
        <v>2952.6820000000002</v>
      </c>
      <c r="J240" s="60">
        <f t="shared" si="15"/>
        <v>49.21136666666667</v>
      </c>
    </row>
    <row r="241" spans="1:10" ht="33" customHeight="1">
      <c r="A241" s="58">
        <v>234</v>
      </c>
      <c r="B241" s="3">
        <v>703</v>
      </c>
      <c r="C241" s="4" t="s">
        <v>218</v>
      </c>
      <c r="D241" s="4" t="s">
        <v>42</v>
      </c>
      <c r="E241" s="32" t="s">
        <v>68</v>
      </c>
      <c r="F241" s="61">
        <v>0</v>
      </c>
      <c r="G241" s="61"/>
      <c r="H241" s="61">
        <v>5450</v>
      </c>
      <c r="I241" s="61">
        <v>2769.193</v>
      </c>
      <c r="J241" s="63">
        <f t="shared" si="15"/>
        <v>50.81088073394496</v>
      </c>
    </row>
    <row r="242" spans="1:10" ht="33" customHeight="1">
      <c r="A242" s="58">
        <v>235</v>
      </c>
      <c r="B242" s="3">
        <v>703</v>
      </c>
      <c r="C242" s="4" t="s">
        <v>218</v>
      </c>
      <c r="D242" s="4" t="s">
        <v>62</v>
      </c>
      <c r="E242" s="32" t="s">
        <v>285</v>
      </c>
      <c r="F242" s="61">
        <v>0</v>
      </c>
      <c r="G242" s="61"/>
      <c r="H242" s="61">
        <v>501</v>
      </c>
      <c r="I242" s="61">
        <v>153.376</v>
      </c>
      <c r="J242" s="63">
        <f t="shared" si="15"/>
        <v>30.613972055888222</v>
      </c>
    </row>
    <row r="243" spans="1:10" ht="33" customHeight="1">
      <c r="A243" s="58">
        <v>236</v>
      </c>
      <c r="B243" s="3">
        <v>703</v>
      </c>
      <c r="C243" s="4" t="s">
        <v>218</v>
      </c>
      <c r="D243" s="4" t="s">
        <v>276</v>
      </c>
      <c r="E243" s="32" t="s">
        <v>277</v>
      </c>
      <c r="F243" s="61">
        <v>0</v>
      </c>
      <c r="G243" s="61"/>
      <c r="H243" s="61">
        <v>49</v>
      </c>
      <c r="I243" s="61">
        <v>30.113</v>
      </c>
      <c r="J243" s="63">
        <f t="shared" si="15"/>
        <v>61.45510204081632</v>
      </c>
    </row>
    <row r="244" spans="1:10" ht="26.25" customHeight="1">
      <c r="A244" s="58">
        <v>237</v>
      </c>
      <c r="B244" s="1">
        <v>707</v>
      </c>
      <c r="C244" s="2"/>
      <c r="D244" s="2"/>
      <c r="E244" s="29" t="s">
        <v>294</v>
      </c>
      <c r="F244" s="59">
        <f>SUM(F245+F249)</f>
        <v>2952.7</v>
      </c>
      <c r="G244" s="59"/>
      <c r="H244" s="59">
        <f>SUM(H245+H249)</f>
        <v>2952.7</v>
      </c>
      <c r="I244" s="59">
        <f>SUM(I245+I249)</f>
        <v>1342.195</v>
      </c>
      <c r="J244" s="60">
        <f t="shared" si="12"/>
        <v>45.45653131032614</v>
      </c>
    </row>
    <row r="245" spans="1:10" ht="51.75" customHeight="1">
      <c r="A245" s="58">
        <v>238</v>
      </c>
      <c r="B245" s="1">
        <v>707</v>
      </c>
      <c r="C245" s="2" t="s">
        <v>174</v>
      </c>
      <c r="D245" s="2"/>
      <c r="E245" s="35" t="s">
        <v>224</v>
      </c>
      <c r="F245" s="68">
        <f>F246</f>
        <v>20</v>
      </c>
      <c r="G245" s="59"/>
      <c r="H245" s="59">
        <f>SUM(H246)</f>
        <v>20</v>
      </c>
      <c r="I245" s="59">
        <f>SUM(I246)</f>
        <v>19.6</v>
      </c>
      <c r="J245" s="60">
        <f>SUM(J246)</f>
        <v>98.00000000000001</v>
      </c>
    </row>
    <row r="246" spans="1:11" s="13" customFormat="1" ht="81.75" customHeight="1">
      <c r="A246" s="58">
        <v>239</v>
      </c>
      <c r="B246" s="1">
        <v>707</v>
      </c>
      <c r="C246" s="2" t="s">
        <v>175</v>
      </c>
      <c r="D246" s="2"/>
      <c r="E246" s="35" t="s">
        <v>106</v>
      </c>
      <c r="F246" s="68">
        <f>F247</f>
        <v>20</v>
      </c>
      <c r="G246" s="59"/>
      <c r="H246" s="59">
        <f>H247</f>
        <v>20</v>
      </c>
      <c r="I246" s="59">
        <f>I247</f>
        <v>19.6</v>
      </c>
      <c r="J246" s="60">
        <f>SUM(J247)</f>
        <v>98.00000000000001</v>
      </c>
      <c r="K246"/>
    </row>
    <row r="247" spans="1:10" s="13" customFormat="1" ht="41.25" customHeight="1">
      <c r="A247" s="58">
        <v>240</v>
      </c>
      <c r="B247" s="1">
        <v>707</v>
      </c>
      <c r="C247" s="2" t="s">
        <v>225</v>
      </c>
      <c r="D247" s="2"/>
      <c r="E247" s="29" t="s">
        <v>107</v>
      </c>
      <c r="F247" s="68">
        <f>F248</f>
        <v>20</v>
      </c>
      <c r="G247" s="59"/>
      <c r="H247" s="64">
        <f>SUM(H248)</f>
        <v>20</v>
      </c>
      <c r="I247" s="64">
        <f>SUM(I248)</f>
        <v>19.6</v>
      </c>
      <c r="J247" s="60">
        <f>SUM(J248)</f>
        <v>98.00000000000001</v>
      </c>
    </row>
    <row r="248" spans="1:11" ht="25.5" customHeight="1">
      <c r="A248" s="58">
        <v>241</v>
      </c>
      <c r="B248" s="3">
        <v>707</v>
      </c>
      <c r="C248" s="4" t="s">
        <v>225</v>
      </c>
      <c r="D248" s="4" t="s">
        <v>62</v>
      </c>
      <c r="E248" s="32" t="s">
        <v>285</v>
      </c>
      <c r="F248" s="67">
        <v>20</v>
      </c>
      <c r="G248" s="61"/>
      <c r="H248" s="61">
        <v>20</v>
      </c>
      <c r="I248" s="61">
        <v>19.6</v>
      </c>
      <c r="J248" s="63">
        <f>I248/H248*100</f>
        <v>98.00000000000001</v>
      </c>
      <c r="K248" s="13"/>
    </row>
    <row r="249" spans="1:10" ht="30" customHeight="1">
      <c r="A249" s="58">
        <v>242</v>
      </c>
      <c r="B249" s="1">
        <v>707</v>
      </c>
      <c r="C249" s="2" t="s">
        <v>211</v>
      </c>
      <c r="D249" s="2"/>
      <c r="E249" s="29" t="s">
        <v>210</v>
      </c>
      <c r="F249" s="59">
        <f>SUM(F250+F254)</f>
        <v>2932.7</v>
      </c>
      <c r="G249" s="59"/>
      <c r="H249" s="64">
        <f>SUM(H250+H254)</f>
        <v>2932.7</v>
      </c>
      <c r="I249" s="64">
        <f>SUM(I250+I254)</f>
        <v>1322.595</v>
      </c>
      <c r="J249" s="60">
        <f>I249/H249*100</f>
        <v>45.09820302110683</v>
      </c>
    </row>
    <row r="250" spans="1:10" ht="29.25" customHeight="1">
      <c r="A250" s="58">
        <v>243</v>
      </c>
      <c r="B250" s="1">
        <v>707</v>
      </c>
      <c r="C250" s="2" t="s">
        <v>221</v>
      </c>
      <c r="D250" s="2"/>
      <c r="E250" s="29" t="s">
        <v>102</v>
      </c>
      <c r="F250" s="59">
        <f>F251</f>
        <v>1427.6000000000001</v>
      </c>
      <c r="G250" s="59"/>
      <c r="H250" s="59">
        <f>SUM(H251)</f>
        <v>1427.6000000000001</v>
      </c>
      <c r="I250" s="59">
        <f>SUM(I251)</f>
        <v>902.3340000000001</v>
      </c>
      <c r="J250" s="60">
        <f>SUM(J251)</f>
        <v>34.77995478522985</v>
      </c>
    </row>
    <row r="251" spans="1:10" ht="45" customHeight="1">
      <c r="A251" s="58">
        <v>244</v>
      </c>
      <c r="B251" s="1">
        <v>707</v>
      </c>
      <c r="C251" s="2" t="s">
        <v>222</v>
      </c>
      <c r="D251" s="2"/>
      <c r="E251" s="29" t="s">
        <v>104</v>
      </c>
      <c r="F251" s="68">
        <f>SUM(F252:F253)</f>
        <v>1427.6000000000001</v>
      </c>
      <c r="G251" s="59">
        <f>G256</f>
        <v>21165</v>
      </c>
      <c r="H251" s="64">
        <f>SUM(H252:H253)</f>
        <v>1427.6000000000001</v>
      </c>
      <c r="I251" s="64">
        <f>SUM(I252:I253)</f>
        <v>902.3340000000001</v>
      </c>
      <c r="J251" s="60">
        <f>SUM(J252)</f>
        <v>34.77995478522985</v>
      </c>
    </row>
    <row r="252" spans="1:11" ht="24.75" customHeight="1">
      <c r="A252" s="58">
        <v>245</v>
      </c>
      <c r="B252" s="3">
        <v>707</v>
      </c>
      <c r="C252" s="4" t="s">
        <v>222</v>
      </c>
      <c r="D252" s="4" t="s">
        <v>42</v>
      </c>
      <c r="E252" s="32" t="s">
        <v>43</v>
      </c>
      <c r="F252" s="67">
        <v>132.7</v>
      </c>
      <c r="G252" s="59"/>
      <c r="H252" s="87">
        <v>132.7</v>
      </c>
      <c r="I252" s="62">
        <v>46.153</v>
      </c>
      <c r="J252" s="63">
        <f>I252/H252*100</f>
        <v>34.77995478522985</v>
      </c>
      <c r="K252">
        <v>132.69</v>
      </c>
    </row>
    <row r="253" spans="1:11" s="12" customFormat="1" ht="27" customHeight="1">
      <c r="A253" s="58">
        <v>246</v>
      </c>
      <c r="B253" s="3">
        <v>707</v>
      </c>
      <c r="C253" s="4" t="s">
        <v>222</v>
      </c>
      <c r="D253" s="4" t="s">
        <v>62</v>
      </c>
      <c r="E253" s="32" t="s">
        <v>285</v>
      </c>
      <c r="F253" s="67">
        <v>1294.9</v>
      </c>
      <c r="G253" s="61"/>
      <c r="H253" s="61">
        <v>1294.9</v>
      </c>
      <c r="I253" s="61">
        <v>856.181</v>
      </c>
      <c r="J253" s="63">
        <f>I253/H253*100</f>
        <v>66.11946868484053</v>
      </c>
      <c r="K253"/>
    </row>
    <row r="254" spans="1:10" s="12" customFormat="1" ht="28.5" customHeight="1">
      <c r="A254" s="58">
        <v>247</v>
      </c>
      <c r="B254" s="1">
        <v>707</v>
      </c>
      <c r="C254" s="2" t="s">
        <v>223</v>
      </c>
      <c r="D254" s="2"/>
      <c r="E254" s="29" t="s">
        <v>105</v>
      </c>
      <c r="F254" s="68">
        <f>F255</f>
        <v>1505.1</v>
      </c>
      <c r="G254" s="59"/>
      <c r="H254" s="59">
        <f>SUM(H255)</f>
        <v>1505.1</v>
      </c>
      <c r="I254" s="59">
        <f>SUM(I255)</f>
        <v>420.261</v>
      </c>
      <c r="J254" s="60">
        <f>SUM(J255)</f>
        <v>27.922463623679494</v>
      </c>
    </row>
    <row r="255" spans="1:10" s="12" customFormat="1" ht="26.25" customHeight="1">
      <c r="A255" s="58">
        <v>248</v>
      </c>
      <c r="B255" s="3">
        <v>707</v>
      </c>
      <c r="C255" s="4" t="s">
        <v>223</v>
      </c>
      <c r="D255" s="4" t="s">
        <v>62</v>
      </c>
      <c r="E255" s="32" t="s">
        <v>285</v>
      </c>
      <c r="F255" s="67">
        <v>1505.1</v>
      </c>
      <c r="G255" s="61"/>
      <c r="H255" s="62">
        <v>1505.1</v>
      </c>
      <c r="I255" s="62">
        <v>420.261</v>
      </c>
      <c r="J255" s="63">
        <f>I255/H255*100</f>
        <v>27.922463623679494</v>
      </c>
    </row>
    <row r="256" spans="1:11" ht="21.75" customHeight="1">
      <c r="A256" s="58">
        <v>249</v>
      </c>
      <c r="B256" s="1">
        <v>800</v>
      </c>
      <c r="C256" s="2"/>
      <c r="D256" s="2"/>
      <c r="E256" s="33" t="s">
        <v>37</v>
      </c>
      <c r="F256" s="59">
        <f>F257</f>
        <v>24362.642</v>
      </c>
      <c r="G256" s="61">
        <v>21165</v>
      </c>
      <c r="H256" s="59">
        <f>H257</f>
        <v>24362.642</v>
      </c>
      <c r="I256" s="59">
        <f>I257</f>
        <v>11434.100999999999</v>
      </c>
      <c r="J256" s="60">
        <f>I256/H256*100</f>
        <v>46.93292706103057</v>
      </c>
      <c r="K256" s="12"/>
    </row>
    <row r="257" spans="1:11" s="13" customFormat="1" ht="15.75" customHeight="1">
      <c r="A257" s="58">
        <v>250</v>
      </c>
      <c r="B257" s="1">
        <v>801</v>
      </c>
      <c r="C257" s="2"/>
      <c r="D257" s="2"/>
      <c r="E257" s="29" t="s">
        <v>24</v>
      </c>
      <c r="F257" s="59">
        <f>SUM(F258)</f>
        <v>24362.642</v>
      </c>
      <c r="G257" s="59"/>
      <c r="H257" s="64">
        <f>SUM(H258)</f>
        <v>24362.642</v>
      </c>
      <c r="I257" s="64">
        <f>SUM(I258)</f>
        <v>11434.100999999999</v>
      </c>
      <c r="J257" s="60">
        <f>I257/H257*100</f>
        <v>46.93292706103057</v>
      </c>
      <c r="K257"/>
    </row>
    <row r="258" spans="1:11" ht="42" customHeight="1">
      <c r="A258" s="58">
        <v>251</v>
      </c>
      <c r="B258" s="1">
        <v>801</v>
      </c>
      <c r="C258" s="2" t="s">
        <v>226</v>
      </c>
      <c r="D258" s="4"/>
      <c r="E258" s="29" t="s">
        <v>267</v>
      </c>
      <c r="F258" s="59">
        <f>SUM(F259+F263+F266+F270+F272)</f>
        <v>24362.642</v>
      </c>
      <c r="G258" s="59" t="e">
        <f>#REF!+G259+#REF!+#REF!+#REF!</f>
        <v>#REF!</v>
      </c>
      <c r="H258" s="59">
        <f>SUM(H259+H263+H266+H270+H272)</f>
        <v>24362.642</v>
      </c>
      <c r="I258" s="59">
        <f>SUM(I259+I263+I266+I270+I272)</f>
        <v>11434.100999999999</v>
      </c>
      <c r="J258" s="60">
        <f>I258/H258*100</f>
        <v>46.93292706103057</v>
      </c>
      <c r="K258" s="13"/>
    </row>
    <row r="259" spans="1:10" ht="30.75" customHeight="1">
      <c r="A259" s="58">
        <v>252</v>
      </c>
      <c r="B259" s="1">
        <v>801</v>
      </c>
      <c r="C259" s="2" t="s">
        <v>227</v>
      </c>
      <c r="D259" s="2"/>
      <c r="E259" s="29" t="s">
        <v>108</v>
      </c>
      <c r="F259" s="59">
        <f>SUM(F260:F262)</f>
        <v>18011.5</v>
      </c>
      <c r="G259" s="59" t="e">
        <f>#REF!+G263</f>
        <v>#REF!</v>
      </c>
      <c r="H259" s="64">
        <f>SUM(H260:H262)</f>
        <v>18011.5</v>
      </c>
      <c r="I259" s="64">
        <f>SUM(I260:I262)</f>
        <v>8574.203</v>
      </c>
      <c r="J259" s="60">
        <f>I259/H259*100</f>
        <v>47.60404741415207</v>
      </c>
    </row>
    <row r="260" spans="1:10" ht="21" customHeight="1">
      <c r="A260" s="58">
        <v>253</v>
      </c>
      <c r="B260" s="3">
        <v>801</v>
      </c>
      <c r="C260" s="4" t="s">
        <v>227</v>
      </c>
      <c r="D260" s="4" t="s">
        <v>42</v>
      </c>
      <c r="E260" s="32" t="s">
        <v>43</v>
      </c>
      <c r="F260" s="61">
        <v>15815.9</v>
      </c>
      <c r="G260" s="61"/>
      <c r="H260" s="61">
        <v>15815.9</v>
      </c>
      <c r="I260" s="61">
        <v>7298.842</v>
      </c>
      <c r="J260" s="63">
        <f t="shared" si="12"/>
        <v>46.148761689186195</v>
      </c>
    </row>
    <row r="261" spans="1:10" ht="27.75" customHeight="1">
      <c r="A261" s="58">
        <v>254</v>
      </c>
      <c r="B261" s="3">
        <v>801</v>
      </c>
      <c r="C261" s="4" t="s">
        <v>227</v>
      </c>
      <c r="D261" s="4" t="s">
        <v>62</v>
      </c>
      <c r="E261" s="32" t="s">
        <v>285</v>
      </c>
      <c r="F261" s="61">
        <v>1985</v>
      </c>
      <c r="G261" s="61"/>
      <c r="H261" s="67">
        <v>1985</v>
      </c>
      <c r="I261" s="67">
        <v>1257.347</v>
      </c>
      <c r="J261" s="63">
        <f t="shared" si="12"/>
        <v>63.34241813602015</v>
      </c>
    </row>
    <row r="262" spans="1:10" ht="24" customHeight="1">
      <c r="A262" s="58">
        <v>255</v>
      </c>
      <c r="B262" s="3">
        <v>801</v>
      </c>
      <c r="C262" s="4" t="s">
        <v>227</v>
      </c>
      <c r="D262" s="4" t="s">
        <v>276</v>
      </c>
      <c r="E262" s="32" t="s">
        <v>277</v>
      </c>
      <c r="F262" s="61">
        <v>210.6</v>
      </c>
      <c r="G262" s="61"/>
      <c r="H262" s="67">
        <v>210.6</v>
      </c>
      <c r="I262" s="67">
        <v>18.014</v>
      </c>
      <c r="J262" s="63">
        <f>I262/H262*100</f>
        <v>8.553656220322887</v>
      </c>
    </row>
    <row r="263" spans="1:10" ht="27" customHeight="1">
      <c r="A263" s="58">
        <v>256</v>
      </c>
      <c r="B263" s="1">
        <v>801</v>
      </c>
      <c r="C263" s="2" t="s">
        <v>228</v>
      </c>
      <c r="D263" s="2"/>
      <c r="E263" s="29" t="s">
        <v>109</v>
      </c>
      <c r="F263" s="59">
        <f>F264+F265</f>
        <v>3365.3</v>
      </c>
      <c r="G263" s="65" t="e">
        <f>#REF!</f>
        <v>#REF!</v>
      </c>
      <c r="H263" s="68">
        <f>SUM(H264:H265)</f>
        <v>3365.3</v>
      </c>
      <c r="I263" s="68">
        <f>SUM(I264:I265)</f>
        <v>1471.535</v>
      </c>
      <c r="J263" s="60">
        <f t="shared" si="12"/>
        <v>43.72671084301548</v>
      </c>
    </row>
    <row r="264" spans="1:11" s="12" customFormat="1" ht="12.75">
      <c r="A264" s="58">
        <v>257</v>
      </c>
      <c r="B264" s="3">
        <v>801</v>
      </c>
      <c r="C264" s="4" t="s">
        <v>228</v>
      </c>
      <c r="D264" s="4" t="s">
        <v>42</v>
      </c>
      <c r="E264" s="32" t="s">
        <v>43</v>
      </c>
      <c r="F264" s="61">
        <v>3047</v>
      </c>
      <c r="G264" s="66"/>
      <c r="H264" s="67">
        <v>3047</v>
      </c>
      <c r="I264" s="67">
        <v>1348.161</v>
      </c>
      <c r="J264" s="63">
        <f t="shared" si="12"/>
        <v>44.245520183787335</v>
      </c>
      <c r="K264"/>
    </row>
    <row r="265" spans="1:11" ht="29.25" customHeight="1">
      <c r="A265" s="58">
        <v>258</v>
      </c>
      <c r="B265" s="3">
        <v>801</v>
      </c>
      <c r="C265" s="4" t="s">
        <v>228</v>
      </c>
      <c r="D265" s="4" t="s">
        <v>62</v>
      </c>
      <c r="E265" s="32" t="s">
        <v>285</v>
      </c>
      <c r="F265" s="61">
        <v>318.3</v>
      </c>
      <c r="G265" s="65"/>
      <c r="H265" s="62">
        <v>318.3</v>
      </c>
      <c r="I265" s="62">
        <v>123.374</v>
      </c>
      <c r="J265" s="63">
        <f t="shared" si="12"/>
        <v>38.760289035501096</v>
      </c>
      <c r="K265" s="12"/>
    </row>
    <row r="266" spans="1:11" s="12" customFormat="1" ht="38.25">
      <c r="A266" s="58">
        <v>259</v>
      </c>
      <c r="B266" s="1">
        <v>801</v>
      </c>
      <c r="C266" s="2" t="s">
        <v>229</v>
      </c>
      <c r="D266" s="4"/>
      <c r="E266" s="29" t="s">
        <v>110</v>
      </c>
      <c r="F266" s="59">
        <f>SUM(F267:F269)</f>
        <v>2350.842</v>
      </c>
      <c r="G266" s="66"/>
      <c r="H266" s="59">
        <f>SUM(H267:H269)</f>
        <v>2350.842</v>
      </c>
      <c r="I266" s="59">
        <f>SUM(I267:I269)</f>
        <v>1220.837</v>
      </c>
      <c r="J266" s="60">
        <f t="shared" si="12"/>
        <v>51.931903547750125</v>
      </c>
      <c r="K266"/>
    </row>
    <row r="267" spans="1:11" s="13" customFormat="1" ht="12.75">
      <c r="A267" s="58">
        <v>260</v>
      </c>
      <c r="B267" s="3">
        <v>801</v>
      </c>
      <c r="C267" s="4" t="s">
        <v>229</v>
      </c>
      <c r="D267" s="4" t="s">
        <v>42</v>
      </c>
      <c r="E267" s="32" t="s">
        <v>68</v>
      </c>
      <c r="F267" s="61">
        <v>1578.642</v>
      </c>
      <c r="G267" s="66"/>
      <c r="H267" s="61">
        <v>1578.642</v>
      </c>
      <c r="I267" s="61">
        <v>697.347</v>
      </c>
      <c r="J267" s="63">
        <f t="shared" si="12"/>
        <v>44.173853223213364</v>
      </c>
      <c r="K267" s="12"/>
    </row>
    <row r="268" spans="1:11" s="12" customFormat="1" ht="29.25" customHeight="1">
      <c r="A268" s="58">
        <v>261</v>
      </c>
      <c r="B268" s="3">
        <v>801</v>
      </c>
      <c r="C268" s="4" t="s">
        <v>229</v>
      </c>
      <c r="D268" s="4" t="s">
        <v>62</v>
      </c>
      <c r="E268" s="32" t="s">
        <v>285</v>
      </c>
      <c r="F268" s="61">
        <v>769.7</v>
      </c>
      <c r="G268" s="66"/>
      <c r="H268" s="61">
        <v>769.7</v>
      </c>
      <c r="I268" s="61">
        <v>523.261</v>
      </c>
      <c r="J268" s="63">
        <f t="shared" si="12"/>
        <v>67.98246069897361</v>
      </c>
      <c r="K268" s="13"/>
    </row>
    <row r="269" spans="1:11" s="12" customFormat="1" ht="12.75">
      <c r="A269" s="58">
        <v>262</v>
      </c>
      <c r="B269" s="3">
        <v>801</v>
      </c>
      <c r="C269" s="4" t="s">
        <v>229</v>
      </c>
      <c r="D269" s="4" t="s">
        <v>276</v>
      </c>
      <c r="E269" s="32" t="s">
        <v>277</v>
      </c>
      <c r="F269" s="61">
        <v>2.5</v>
      </c>
      <c r="G269" s="66"/>
      <c r="H269" s="61">
        <v>2.5</v>
      </c>
      <c r="I269" s="61">
        <v>0.229</v>
      </c>
      <c r="J269" s="63">
        <f t="shared" si="12"/>
        <v>9.16</v>
      </c>
      <c r="K269" s="13"/>
    </row>
    <row r="270" spans="1:10" s="12" customFormat="1" ht="38.25">
      <c r="A270" s="58">
        <v>263</v>
      </c>
      <c r="B270" s="1">
        <v>801</v>
      </c>
      <c r="C270" s="2" t="s">
        <v>230</v>
      </c>
      <c r="D270" s="4"/>
      <c r="E270" s="29" t="s">
        <v>111</v>
      </c>
      <c r="F270" s="59">
        <f>F271</f>
        <v>385</v>
      </c>
      <c r="G270" s="66"/>
      <c r="H270" s="59">
        <f>H271</f>
        <v>385</v>
      </c>
      <c r="I270" s="59">
        <f>I271</f>
        <v>62.725</v>
      </c>
      <c r="J270" s="60">
        <f t="shared" si="12"/>
        <v>16.29220779220779</v>
      </c>
    </row>
    <row r="271" spans="1:11" ht="26.25" customHeight="1">
      <c r="A271" s="58">
        <v>264</v>
      </c>
      <c r="B271" s="3">
        <v>801</v>
      </c>
      <c r="C271" s="4" t="s">
        <v>230</v>
      </c>
      <c r="D271" s="4" t="s">
        <v>62</v>
      </c>
      <c r="E271" s="32" t="s">
        <v>285</v>
      </c>
      <c r="F271" s="61">
        <v>385</v>
      </c>
      <c r="G271" s="61" t="e">
        <f>#REF!+G272+#REF!+#REF!</f>
        <v>#REF!</v>
      </c>
      <c r="H271" s="61">
        <v>385</v>
      </c>
      <c r="I271" s="61">
        <v>62.725</v>
      </c>
      <c r="J271" s="63">
        <f t="shared" si="12"/>
        <v>16.29220779220779</v>
      </c>
      <c r="K271" s="12"/>
    </row>
    <row r="272" spans="1:10" ht="14.25" customHeight="1">
      <c r="A272" s="58">
        <v>265</v>
      </c>
      <c r="B272" s="1">
        <v>801</v>
      </c>
      <c r="C272" s="2" t="s">
        <v>231</v>
      </c>
      <c r="D272" s="4"/>
      <c r="E272" s="29" t="s">
        <v>112</v>
      </c>
      <c r="F272" s="59">
        <f>F273</f>
        <v>250</v>
      </c>
      <c r="G272" s="59" t="e">
        <f>G273</f>
        <v>#REF!</v>
      </c>
      <c r="H272" s="64">
        <f>SUM(H273)</f>
        <v>250</v>
      </c>
      <c r="I272" s="64">
        <f>SUM(I273)</f>
        <v>104.801</v>
      </c>
      <c r="J272" s="60">
        <f t="shared" si="12"/>
        <v>41.9204</v>
      </c>
    </row>
    <row r="273" spans="1:10" ht="25.5" customHeight="1">
      <c r="A273" s="58">
        <v>266</v>
      </c>
      <c r="B273" s="3">
        <v>801</v>
      </c>
      <c r="C273" s="4" t="s">
        <v>231</v>
      </c>
      <c r="D273" s="4" t="s">
        <v>62</v>
      </c>
      <c r="E273" s="32" t="s">
        <v>285</v>
      </c>
      <c r="F273" s="61">
        <v>250</v>
      </c>
      <c r="G273" s="61" t="e">
        <f>#REF!</f>
        <v>#REF!</v>
      </c>
      <c r="H273" s="61">
        <v>250</v>
      </c>
      <c r="I273" s="61">
        <v>104.801</v>
      </c>
      <c r="J273" s="63">
        <f t="shared" si="12"/>
        <v>41.9204</v>
      </c>
    </row>
    <row r="274" spans="1:10" ht="16.5" customHeight="1">
      <c r="A274" s="58">
        <v>267</v>
      </c>
      <c r="B274" s="1">
        <v>1000</v>
      </c>
      <c r="C274" s="2"/>
      <c r="D274" s="2"/>
      <c r="E274" s="33" t="s">
        <v>25</v>
      </c>
      <c r="F274" s="59">
        <f>F275+F279+F302</f>
        <v>35113.9</v>
      </c>
      <c r="G274" s="61"/>
      <c r="H274" s="59">
        <f>SUM(H275+H279+H302)</f>
        <v>35647.24</v>
      </c>
      <c r="I274" s="59">
        <f>SUM(I275+I279+I302)</f>
        <v>19941.578</v>
      </c>
      <c r="J274" s="60">
        <f t="shared" si="12"/>
        <v>55.94143613923547</v>
      </c>
    </row>
    <row r="275" spans="1:10" ht="15.75" customHeight="1">
      <c r="A275" s="58">
        <v>268</v>
      </c>
      <c r="B275" s="1">
        <v>1001</v>
      </c>
      <c r="C275" s="2"/>
      <c r="D275" s="2"/>
      <c r="E275" s="29" t="s">
        <v>30</v>
      </c>
      <c r="F275" s="59">
        <f>SUM(F276)</f>
        <v>1928</v>
      </c>
      <c r="G275" s="59" t="e">
        <f>#REF!</f>
        <v>#REF!</v>
      </c>
      <c r="H275" s="59">
        <f>H276</f>
        <v>1928.04</v>
      </c>
      <c r="I275" s="59">
        <f>I276</f>
        <v>799.917</v>
      </c>
      <c r="J275" s="60">
        <f t="shared" si="12"/>
        <v>41.48861019480924</v>
      </c>
    </row>
    <row r="276" spans="1:10" ht="27.75" customHeight="1">
      <c r="A276" s="58">
        <v>269</v>
      </c>
      <c r="B276" s="1">
        <v>1001</v>
      </c>
      <c r="C276" s="2" t="s">
        <v>150</v>
      </c>
      <c r="D276" s="2"/>
      <c r="E276" s="29" t="s">
        <v>233</v>
      </c>
      <c r="F276" s="59">
        <f>F277</f>
        <v>1928</v>
      </c>
      <c r="G276" s="59"/>
      <c r="H276" s="59">
        <f>SUM(H277)</f>
        <v>1928.04</v>
      </c>
      <c r="I276" s="59">
        <f>SUM(I277)</f>
        <v>799.917</v>
      </c>
      <c r="J276" s="60">
        <f t="shared" si="12"/>
        <v>41.48861019480924</v>
      </c>
    </row>
    <row r="277" spans="1:11" s="12" customFormat="1" ht="29.25" customHeight="1">
      <c r="A277" s="58">
        <v>270</v>
      </c>
      <c r="B277" s="1">
        <v>1001</v>
      </c>
      <c r="C277" s="2" t="s">
        <v>234</v>
      </c>
      <c r="D277" s="2"/>
      <c r="E277" s="31" t="s">
        <v>113</v>
      </c>
      <c r="F277" s="59">
        <f>F278</f>
        <v>1928</v>
      </c>
      <c r="G277" s="61"/>
      <c r="H277" s="59">
        <f>SUM(H278)</f>
        <v>1928.04</v>
      </c>
      <c r="I277" s="59">
        <f>SUM(I278)</f>
        <v>799.917</v>
      </c>
      <c r="J277" s="60">
        <f t="shared" si="12"/>
        <v>41.48861019480924</v>
      </c>
      <c r="K277"/>
    </row>
    <row r="278" spans="1:11" ht="29.25" customHeight="1">
      <c r="A278" s="58">
        <v>271</v>
      </c>
      <c r="B278" s="3">
        <v>1001</v>
      </c>
      <c r="C278" s="4" t="s">
        <v>234</v>
      </c>
      <c r="D278" s="10" t="s">
        <v>46</v>
      </c>
      <c r="E278" s="32" t="s">
        <v>47</v>
      </c>
      <c r="F278" s="61">
        <v>1928</v>
      </c>
      <c r="G278" s="61" t="e">
        <f>G279+#REF!</f>
        <v>#REF!</v>
      </c>
      <c r="H278" s="61">
        <v>1928.04</v>
      </c>
      <c r="I278" s="61">
        <v>799.917</v>
      </c>
      <c r="J278" s="63">
        <f t="shared" si="12"/>
        <v>41.48861019480924</v>
      </c>
      <c r="K278" s="12"/>
    </row>
    <row r="279" spans="1:11" s="12" customFormat="1" ht="12.75" customHeight="1">
      <c r="A279" s="58">
        <v>272</v>
      </c>
      <c r="B279" s="1">
        <v>1003</v>
      </c>
      <c r="C279" s="20"/>
      <c r="D279" s="2"/>
      <c r="E279" s="29" t="s">
        <v>27</v>
      </c>
      <c r="F279" s="59">
        <f>SUM(F280+F290+F294+F299)</f>
        <v>30787.800000000003</v>
      </c>
      <c r="G279" s="59">
        <f>G281</f>
        <v>0</v>
      </c>
      <c r="H279" s="64">
        <f>SUM(H280+H290+H294+H299)</f>
        <v>31321.100000000002</v>
      </c>
      <c r="I279" s="64">
        <f>SUM(I280+I290+I294+I299)</f>
        <v>18479.959</v>
      </c>
      <c r="J279" s="60">
        <f t="shared" si="12"/>
        <v>59.001628295302524</v>
      </c>
      <c r="K279"/>
    </row>
    <row r="280" spans="1:11" s="13" customFormat="1" ht="39.75" customHeight="1">
      <c r="A280" s="58">
        <v>273</v>
      </c>
      <c r="B280" s="1">
        <v>1003</v>
      </c>
      <c r="C280" s="2" t="s">
        <v>235</v>
      </c>
      <c r="D280" s="2"/>
      <c r="E280" s="29" t="s">
        <v>236</v>
      </c>
      <c r="F280" s="69">
        <f>SUM(F281+F284+F287)</f>
        <v>30252.9</v>
      </c>
      <c r="G280" s="59"/>
      <c r="H280" s="64">
        <f>SUM(H281+H284+H287)</f>
        <v>30252.9</v>
      </c>
      <c r="I280" s="64">
        <f>SUM(I281+I284+I287)</f>
        <v>17450.011</v>
      </c>
      <c r="J280" s="60">
        <f t="shared" si="12"/>
        <v>57.68045708014768</v>
      </c>
      <c r="K280" s="12"/>
    </row>
    <row r="281" spans="1:11" ht="123" customHeight="1">
      <c r="A281" s="58">
        <v>274</v>
      </c>
      <c r="B281" s="1">
        <v>1003</v>
      </c>
      <c r="C281" s="2" t="s">
        <v>238</v>
      </c>
      <c r="D281" s="4"/>
      <c r="E281" s="29" t="s">
        <v>116</v>
      </c>
      <c r="F281" s="69">
        <f>SUM(F282:F283)</f>
        <v>20240</v>
      </c>
      <c r="G281" s="59"/>
      <c r="H281" s="64">
        <f>SUM(H282:H283)</f>
        <v>20240</v>
      </c>
      <c r="I281" s="64">
        <f>SUM(I282:I283)</f>
        <v>12624.066</v>
      </c>
      <c r="J281" s="60">
        <f t="shared" si="12"/>
        <v>62.37186758893281</v>
      </c>
      <c r="K281" s="13"/>
    </row>
    <row r="282" spans="1:11" ht="29.25" customHeight="1">
      <c r="A282" s="58">
        <v>275</v>
      </c>
      <c r="B282" s="1">
        <v>1003</v>
      </c>
      <c r="C282" s="50" t="s">
        <v>238</v>
      </c>
      <c r="D282" s="4" t="s">
        <v>62</v>
      </c>
      <c r="E282" s="32" t="s">
        <v>285</v>
      </c>
      <c r="F282" s="70">
        <v>234</v>
      </c>
      <c r="G282" s="61"/>
      <c r="H282" s="62">
        <v>234</v>
      </c>
      <c r="I282" s="62">
        <v>141.545</v>
      </c>
      <c r="J282" s="63">
        <f t="shared" si="12"/>
        <v>60.48931623931624</v>
      </c>
      <c r="K282" s="13"/>
    </row>
    <row r="283" spans="1:10" ht="19.5" customHeight="1">
      <c r="A283" s="58">
        <v>276</v>
      </c>
      <c r="B283" s="3">
        <v>1003</v>
      </c>
      <c r="C283" s="4" t="s">
        <v>238</v>
      </c>
      <c r="D283" s="4" t="s">
        <v>44</v>
      </c>
      <c r="E283" s="32" t="s">
        <v>45</v>
      </c>
      <c r="F283" s="70">
        <v>20006</v>
      </c>
      <c r="G283" s="61"/>
      <c r="H283" s="62">
        <v>20006</v>
      </c>
      <c r="I283" s="62">
        <v>12482.521</v>
      </c>
      <c r="J283" s="63">
        <f>I283/H283*100</f>
        <v>62.39388683394982</v>
      </c>
    </row>
    <row r="284" spans="1:10" ht="129" customHeight="1">
      <c r="A284" s="58">
        <v>277</v>
      </c>
      <c r="B284" s="1">
        <v>1003</v>
      </c>
      <c r="C284" s="2" t="s">
        <v>237</v>
      </c>
      <c r="D284" s="4"/>
      <c r="E284" s="29" t="s">
        <v>114</v>
      </c>
      <c r="F284" s="59">
        <f>F286+F285</f>
        <v>3661</v>
      </c>
      <c r="G284" s="59"/>
      <c r="H284" s="64">
        <f>SUM(H285:H286)</f>
        <v>3661</v>
      </c>
      <c r="I284" s="64">
        <f>SUM(I285:I286)</f>
        <v>2028.058</v>
      </c>
      <c r="J284" s="60">
        <f>I284/H284*100</f>
        <v>55.39628516798689</v>
      </c>
    </row>
    <row r="285" spans="1:10" ht="28.5" customHeight="1">
      <c r="A285" s="58">
        <v>278</v>
      </c>
      <c r="B285" s="3">
        <v>1003</v>
      </c>
      <c r="C285" s="4" t="s">
        <v>237</v>
      </c>
      <c r="D285" s="4" t="s">
        <v>62</v>
      </c>
      <c r="E285" s="32" t="s">
        <v>285</v>
      </c>
      <c r="F285" s="61">
        <v>43</v>
      </c>
      <c r="G285" s="61"/>
      <c r="H285" s="61">
        <v>43</v>
      </c>
      <c r="I285" s="61">
        <v>23.054</v>
      </c>
      <c r="J285" s="63">
        <f t="shared" si="12"/>
        <v>53.61395348837209</v>
      </c>
    </row>
    <row r="286" spans="1:11" s="13" customFormat="1" ht="16.5" customHeight="1">
      <c r="A286" s="58">
        <v>279</v>
      </c>
      <c r="B286" s="3">
        <v>1003</v>
      </c>
      <c r="C286" s="4" t="s">
        <v>237</v>
      </c>
      <c r="D286" s="4" t="s">
        <v>44</v>
      </c>
      <c r="E286" s="32" t="s">
        <v>45</v>
      </c>
      <c r="F286" s="70">
        <v>3618</v>
      </c>
      <c r="G286" s="61"/>
      <c r="H286" s="62">
        <v>3618</v>
      </c>
      <c r="I286" s="62">
        <v>2005.004</v>
      </c>
      <c r="J286" s="63">
        <f t="shared" si="12"/>
        <v>55.41746821448314</v>
      </c>
      <c r="K286"/>
    </row>
    <row r="287" spans="1:11" ht="135" customHeight="1">
      <c r="A287" s="58">
        <v>280</v>
      </c>
      <c r="B287" s="1">
        <v>1003</v>
      </c>
      <c r="C287" s="20" t="s">
        <v>251</v>
      </c>
      <c r="D287" s="4"/>
      <c r="E287" s="29" t="s">
        <v>115</v>
      </c>
      <c r="F287" s="59">
        <f>SUM(F288:F289)</f>
        <v>6351.9</v>
      </c>
      <c r="G287" s="61"/>
      <c r="H287" s="64">
        <f>SUM(H288:H289)</f>
        <v>6351.9</v>
      </c>
      <c r="I287" s="64">
        <f>SUM(I288:I289)</f>
        <v>2797.8869999999997</v>
      </c>
      <c r="J287" s="60">
        <f>I287/H287*100</f>
        <v>44.04803287205403</v>
      </c>
      <c r="K287" s="13"/>
    </row>
    <row r="288" spans="1:11" ht="26.25" customHeight="1">
      <c r="A288" s="58">
        <v>281</v>
      </c>
      <c r="B288" s="3">
        <v>1003</v>
      </c>
      <c r="C288" s="4" t="s">
        <v>251</v>
      </c>
      <c r="D288" s="4" t="s">
        <v>62</v>
      </c>
      <c r="E288" s="32" t="s">
        <v>285</v>
      </c>
      <c r="F288" s="61">
        <v>73.4</v>
      </c>
      <c r="G288" s="61"/>
      <c r="H288" s="62">
        <v>73.4</v>
      </c>
      <c r="I288" s="62">
        <v>30.845</v>
      </c>
      <c r="J288" s="63">
        <f>I288/H288*100</f>
        <v>42.02316076294277</v>
      </c>
      <c r="K288" s="13"/>
    </row>
    <row r="289" spans="1:10" ht="16.5" customHeight="1">
      <c r="A289" s="58">
        <v>282</v>
      </c>
      <c r="B289" s="3">
        <v>1003</v>
      </c>
      <c r="C289" s="4" t="s">
        <v>251</v>
      </c>
      <c r="D289" s="4" t="s">
        <v>44</v>
      </c>
      <c r="E289" s="32" t="s">
        <v>45</v>
      </c>
      <c r="F289" s="70">
        <v>6278.5</v>
      </c>
      <c r="G289" s="61"/>
      <c r="H289" s="62">
        <v>6278.5</v>
      </c>
      <c r="I289" s="62">
        <v>2767.042</v>
      </c>
      <c r="J289" s="63">
        <f>I289/H289*100</f>
        <v>44.071705025085606</v>
      </c>
    </row>
    <row r="290" spans="1:10" ht="38.25">
      <c r="A290" s="58">
        <v>283</v>
      </c>
      <c r="B290" s="1">
        <v>1003</v>
      </c>
      <c r="C290" s="24" t="s">
        <v>239</v>
      </c>
      <c r="D290" s="4"/>
      <c r="E290" s="29" t="s">
        <v>240</v>
      </c>
      <c r="F290" s="69">
        <f>SUM(F291)</f>
        <v>99.4</v>
      </c>
      <c r="G290" s="61"/>
      <c r="H290" s="59">
        <f>SUM(H291)</f>
        <v>99.4</v>
      </c>
      <c r="I290" s="59">
        <f>SUM(I291)</f>
        <v>76.821</v>
      </c>
      <c r="J290" s="60">
        <f t="shared" si="12"/>
        <v>77.28470824949699</v>
      </c>
    </row>
    <row r="291" spans="1:10" ht="27" customHeight="1">
      <c r="A291" s="58">
        <v>284</v>
      </c>
      <c r="B291" s="1">
        <v>1003</v>
      </c>
      <c r="C291" s="38" t="s">
        <v>241</v>
      </c>
      <c r="D291" s="4"/>
      <c r="E291" s="29" t="s">
        <v>132</v>
      </c>
      <c r="F291" s="69">
        <f>F292+F293</f>
        <v>99.4</v>
      </c>
      <c r="G291" s="61"/>
      <c r="H291" s="59">
        <f>SUM(H292:H293)</f>
        <v>99.4</v>
      </c>
      <c r="I291" s="59">
        <f>SUM(I292:I293)</f>
        <v>76.821</v>
      </c>
      <c r="J291" s="60">
        <f t="shared" si="12"/>
        <v>77.28470824949699</v>
      </c>
    </row>
    <row r="292" spans="1:10" ht="30.75" customHeight="1">
      <c r="A292" s="58">
        <v>285</v>
      </c>
      <c r="B292" s="3">
        <v>1003</v>
      </c>
      <c r="C292" s="40" t="s">
        <v>241</v>
      </c>
      <c r="D292" s="10" t="s">
        <v>62</v>
      </c>
      <c r="E292" s="32" t="s">
        <v>285</v>
      </c>
      <c r="F292" s="61">
        <v>92.2</v>
      </c>
      <c r="G292" s="61"/>
      <c r="H292" s="61">
        <v>92.2</v>
      </c>
      <c r="I292" s="62">
        <v>73.821</v>
      </c>
      <c r="J292" s="63">
        <f t="shared" si="12"/>
        <v>80.06616052060737</v>
      </c>
    </row>
    <row r="293" spans="1:10" ht="26.25" customHeight="1">
      <c r="A293" s="58">
        <v>286</v>
      </c>
      <c r="B293" s="3">
        <v>1003</v>
      </c>
      <c r="C293" s="40" t="s">
        <v>241</v>
      </c>
      <c r="D293" s="4" t="s">
        <v>44</v>
      </c>
      <c r="E293" s="32" t="s">
        <v>45</v>
      </c>
      <c r="F293" s="61">
        <v>7.2</v>
      </c>
      <c r="G293" s="61"/>
      <c r="H293" s="61">
        <v>7.2</v>
      </c>
      <c r="I293" s="61">
        <v>3</v>
      </c>
      <c r="J293" s="63">
        <f t="shared" si="12"/>
        <v>41.666666666666664</v>
      </c>
    </row>
    <row r="294" spans="1:10" ht="38.25">
      <c r="A294" s="58">
        <v>287</v>
      </c>
      <c r="B294" s="1">
        <v>1003</v>
      </c>
      <c r="C294" s="38" t="s">
        <v>243</v>
      </c>
      <c r="D294" s="4"/>
      <c r="E294" s="29" t="s">
        <v>242</v>
      </c>
      <c r="F294" s="59">
        <f>F295</f>
        <v>415.5</v>
      </c>
      <c r="G294" s="59"/>
      <c r="H294" s="64">
        <f>SUM(H295+H297)</f>
        <v>948.8</v>
      </c>
      <c r="I294" s="64">
        <f>SUM(I295+I297)</f>
        <v>948.8</v>
      </c>
      <c r="J294" s="60">
        <f>SUM(J295)</f>
        <v>100</v>
      </c>
    </row>
    <row r="295" spans="1:10" ht="42" customHeight="1">
      <c r="A295" s="58">
        <v>288</v>
      </c>
      <c r="B295" s="1">
        <v>1003</v>
      </c>
      <c r="C295" s="38" t="s">
        <v>244</v>
      </c>
      <c r="D295" s="4"/>
      <c r="E295" s="29" t="s">
        <v>137</v>
      </c>
      <c r="F295" s="59">
        <f>F296</f>
        <v>415.5</v>
      </c>
      <c r="G295" s="59"/>
      <c r="H295" s="59">
        <f>H296</f>
        <v>240</v>
      </c>
      <c r="I295" s="59">
        <f>I296</f>
        <v>240</v>
      </c>
      <c r="J295" s="60">
        <f>SUM(J296)</f>
        <v>100</v>
      </c>
    </row>
    <row r="296" spans="1:10" ht="25.5">
      <c r="A296" s="58">
        <v>289</v>
      </c>
      <c r="B296" s="3">
        <v>1003</v>
      </c>
      <c r="C296" s="40" t="s">
        <v>244</v>
      </c>
      <c r="D296" s="4" t="s">
        <v>46</v>
      </c>
      <c r="E296" s="32" t="s">
        <v>47</v>
      </c>
      <c r="F296" s="61">
        <v>415.5</v>
      </c>
      <c r="G296" s="61"/>
      <c r="H296" s="62">
        <v>240</v>
      </c>
      <c r="I296" s="62">
        <v>240</v>
      </c>
      <c r="J296" s="63">
        <f>I296/H296*100</f>
        <v>100</v>
      </c>
    </row>
    <row r="297" spans="1:10" ht="38.25">
      <c r="A297" s="58">
        <v>290</v>
      </c>
      <c r="B297" s="1">
        <v>1003</v>
      </c>
      <c r="C297" s="38" t="s">
        <v>334</v>
      </c>
      <c r="D297" s="2"/>
      <c r="E297" s="29" t="s">
        <v>333</v>
      </c>
      <c r="F297" s="59">
        <f>SUM(F298)</f>
        <v>0</v>
      </c>
      <c r="G297" s="59"/>
      <c r="H297" s="64">
        <f>SUM(H298)</f>
        <v>708.8</v>
      </c>
      <c r="I297" s="64">
        <f>SUM(I298)</f>
        <v>708.8</v>
      </c>
      <c r="J297" s="60">
        <f>I297/H297*100</f>
        <v>100</v>
      </c>
    </row>
    <row r="298" spans="1:10" ht="25.5">
      <c r="A298" s="58">
        <v>291</v>
      </c>
      <c r="B298" s="3">
        <v>1003</v>
      </c>
      <c r="C298" s="40" t="s">
        <v>334</v>
      </c>
      <c r="D298" s="4" t="s">
        <v>46</v>
      </c>
      <c r="E298" s="32" t="s">
        <v>47</v>
      </c>
      <c r="F298" s="61">
        <v>0</v>
      </c>
      <c r="G298" s="61"/>
      <c r="H298" s="62">
        <v>708.8</v>
      </c>
      <c r="I298" s="62">
        <v>708.8</v>
      </c>
      <c r="J298" s="63">
        <f>I298/H298*100</f>
        <v>100</v>
      </c>
    </row>
    <row r="299" spans="1:10" ht="22.5" customHeight="1">
      <c r="A299" s="58">
        <v>292</v>
      </c>
      <c r="B299" s="1">
        <v>1003</v>
      </c>
      <c r="C299" s="38" t="s">
        <v>143</v>
      </c>
      <c r="D299" s="2"/>
      <c r="E299" s="34" t="s">
        <v>59</v>
      </c>
      <c r="F299" s="59">
        <f>SUM(F300)</f>
        <v>20</v>
      </c>
      <c r="G299" s="61"/>
      <c r="H299" s="64">
        <f>SUM(H300)</f>
        <v>20</v>
      </c>
      <c r="I299" s="64">
        <f>SUM(I300)</f>
        <v>4.327</v>
      </c>
      <c r="J299" s="60">
        <f>I299/H299*100</f>
        <v>21.634999999999998</v>
      </c>
    </row>
    <row r="300" spans="1:10" ht="79.5" customHeight="1">
      <c r="A300" s="58">
        <v>293</v>
      </c>
      <c r="B300" s="25">
        <v>1003</v>
      </c>
      <c r="C300" s="38" t="s">
        <v>255</v>
      </c>
      <c r="D300" s="38"/>
      <c r="E300" s="48" t="s">
        <v>138</v>
      </c>
      <c r="F300" s="59">
        <f>F301</f>
        <v>20</v>
      </c>
      <c r="G300" s="59"/>
      <c r="H300" s="64">
        <f>SUM(H301)</f>
        <v>20</v>
      </c>
      <c r="I300" s="64">
        <f>SUM(I301)</f>
        <v>4.327</v>
      </c>
      <c r="J300" s="60">
        <f>I300/H300*100</f>
        <v>21.634999999999998</v>
      </c>
    </row>
    <row r="301" spans="1:10" ht="43.5" customHeight="1">
      <c r="A301" s="58">
        <v>294</v>
      </c>
      <c r="B301" s="26">
        <v>1003</v>
      </c>
      <c r="C301" s="40" t="s">
        <v>255</v>
      </c>
      <c r="D301" s="40" t="s">
        <v>51</v>
      </c>
      <c r="E301" s="36" t="s">
        <v>123</v>
      </c>
      <c r="F301" s="61">
        <v>20</v>
      </c>
      <c r="G301" s="61"/>
      <c r="H301" s="61">
        <v>20</v>
      </c>
      <c r="I301" s="61">
        <v>4.327</v>
      </c>
      <c r="J301" s="63">
        <f t="shared" si="12"/>
        <v>21.634999999999998</v>
      </c>
    </row>
    <row r="302" spans="1:11" s="13" customFormat="1" ht="12.75">
      <c r="A302" s="58">
        <v>295</v>
      </c>
      <c r="B302" s="1">
        <v>1006</v>
      </c>
      <c r="C302" s="10"/>
      <c r="D302" s="8"/>
      <c r="E302" s="29" t="s">
        <v>38</v>
      </c>
      <c r="F302" s="59">
        <f>SUM(F303)</f>
        <v>2398.1</v>
      </c>
      <c r="G302" s="59"/>
      <c r="H302" s="59">
        <f>H303</f>
        <v>2398.1</v>
      </c>
      <c r="I302" s="59">
        <f>SUM(I303)</f>
        <v>661.702</v>
      </c>
      <c r="J302" s="60">
        <f t="shared" si="12"/>
        <v>27.592760935740795</v>
      </c>
      <c r="K302"/>
    </row>
    <row r="303" spans="1:11" ht="32.25" customHeight="1">
      <c r="A303" s="58">
        <v>296</v>
      </c>
      <c r="B303" s="1">
        <v>1006</v>
      </c>
      <c r="C303" s="2" t="s">
        <v>235</v>
      </c>
      <c r="D303" s="2"/>
      <c r="E303" s="29" t="s">
        <v>236</v>
      </c>
      <c r="F303" s="59">
        <f>F304+F307</f>
        <v>2398.1</v>
      </c>
      <c r="G303" s="59" t="e">
        <f>G304+G309+G329</f>
        <v>#REF!</v>
      </c>
      <c r="H303" s="59">
        <f>SUM(H304+H307)</f>
        <v>2398.1</v>
      </c>
      <c r="I303" s="59">
        <f>SUM(I304+I307)</f>
        <v>661.702</v>
      </c>
      <c r="J303" s="60">
        <f t="shared" si="12"/>
        <v>27.592760935740795</v>
      </c>
      <c r="K303" s="13"/>
    </row>
    <row r="304" spans="1:10" ht="132.75" customHeight="1">
      <c r="A304" s="58">
        <v>297</v>
      </c>
      <c r="B304" s="1">
        <v>1006</v>
      </c>
      <c r="C304" s="2" t="s">
        <v>238</v>
      </c>
      <c r="D304" s="2"/>
      <c r="E304" s="29" t="s">
        <v>118</v>
      </c>
      <c r="F304" s="69">
        <f>F305+F306</f>
        <v>1985</v>
      </c>
      <c r="G304" s="59" t="e">
        <f>G305</f>
        <v>#REF!</v>
      </c>
      <c r="H304" s="59">
        <f>SUM(H305:H306)</f>
        <v>1985</v>
      </c>
      <c r="I304" s="59">
        <f>SUM(I305:I306)</f>
        <v>530.268</v>
      </c>
      <c r="J304" s="60">
        <f t="shared" si="12"/>
        <v>26.71375314861461</v>
      </c>
    </row>
    <row r="305" spans="1:10" ht="24.75" customHeight="1">
      <c r="A305" s="58">
        <v>298</v>
      </c>
      <c r="B305" s="3">
        <v>1006</v>
      </c>
      <c r="C305" s="4" t="s">
        <v>238</v>
      </c>
      <c r="D305" s="4" t="s">
        <v>48</v>
      </c>
      <c r="E305" s="32" t="s">
        <v>280</v>
      </c>
      <c r="F305" s="70">
        <v>1174</v>
      </c>
      <c r="G305" s="59" t="e">
        <f>G306</f>
        <v>#REF!</v>
      </c>
      <c r="H305" s="61">
        <v>1174</v>
      </c>
      <c r="I305" s="61">
        <v>346.993</v>
      </c>
      <c r="J305" s="63">
        <f t="shared" si="12"/>
        <v>29.55647359454855</v>
      </c>
    </row>
    <row r="306" spans="1:10" ht="27" customHeight="1">
      <c r="A306" s="58">
        <v>299</v>
      </c>
      <c r="B306" s="3">
        <v>1006</v>
      </c>
      <c r="C306" s="4" t="s">
        <v>238</v>
      </c>
      <c r="D306" s="4" t="s">
        <v>62</v>
      </c>
      <c r="E306" s="32" t="s">
        <v>285</v>
      </c>
      <c r="F306" s="61">
        <v>811</v>
      </c>
      <c r="G306" s="59" t="e">
        <f>#REF!</f>
        <v>#REF!</v>
      </c>
      <c r="H306" s="62">
        <v>811</v>
      </c>
      <c r="I306" s="62">
        <v>183.275</v>
      </c>
      <c r="J306" s="63">
        <f t="shared" si="12"/>
        <v>22.598643649815045</v>
      </c>
    </row>
    <row r="307" spans="1:10" ht="131.25" customHeight="1">
      <c r="A307" s="58">
        <v>300</v>
      </c>
      <c r="B307" s="1">
        <v>1006</v>
      </c>
      <c r="C307" s="20" t="s">
        <v>251</v>
      </c>
      <c r="D307" s="2"/>
      <c r="E307" s="29" t="s">
        <v>117</v>
      </c>
      <c r="F307" s="59">
        <f>SUM(F308:F309)</f>
        <v>413.09999999999997</v>
      </c>
      <c r="G307" s="59"/>
      <c r="H307" s="64">
        <f>SUM(H308:H309)</f>
        <v>413.09999999999997</v>
      </c>
      <c r="I307" s="64">
        <f>SUM(I308:I309)</f>
        <v>131.434</v>
      </c>
      <c r="J307" s="60">
        <f t="shared" si="12"/>
        <v>31.816509319777296</v>
      </c>
    </row>
    <row r="308" spans="1:10" ht="28.5" customHeight="1">
      <c r="A308" s="58">
        <v>301</v>
      </c>
      <c r="B308" s="3">
        <v>1006</v>
      </c>
      <c r="C308" s="28" t="s">
        <v>251</v>
      </c>
      <c r="D308" s="4" t="s">
        <v>48</v>
      </c>
      <c r="E308" s="32" t="s">
        <v>280</v>
      </c>
      <c r="F308" s="61">
        <v>260.4</v>
      </c>
      <c r="G308" s="59"/>
      <c r="H308" s="62">
        <v>260.4</v>
      </c>
      <c r="I308" s="62">
        <v>95.374</v>
      </c>
      <c r="J308" s="63">
        <f t="shared" si="12"/>
        <v>36.625960061443934</v>
      </c>
    </row>
    <row r="309" spans="1:10" ht="25.5" customHeight="1">
      <c r="A309" s="58">
        <v>302</v>
      </c>
      <c r="B309" s="3">
        <v>1006</v>
      </c>
      <c r="C309" s="28" t="s">
        <v>251</v>
      </c>
      <c r="D309" s="4" t="s">
        <v>62</v>
      </c>
      <c r="E309" s="32" t="s">
        <v>285</v>
      </c>
      <c r="F309" s="61">
        <v>152.7</v>
      </c>
      <c r="G309" s="59" t="e">
        <f>G310+#REF!+#REF!+G317+#REF!+#REF!+#REF!</f>
        <v>#REF!</v>
      </c>
      <c r="H309" s="61">
        <v>152.7</v>
      </c>
      <c r="I309" s="61">
        <v>36.06</v>
      </c>
      <c r="J309" s="63">
        <f t="shared" si="12"/>
        <v>23.614931237721024</v>
      </c>
    </row>
    <row r="310" spans="1:10" ht="21.75" customHeight="1">
      <c r="A310" s="58">
        <v>303</v>
      </c>
      <c r="B310" s="1">
        <v>1100</v>
      </c>
      <c r="C310" s="8"/>
      <c r="D310" s="8"/>
      <c r="E310" s="29" t="s">
        <v>35</v>
      </c>
      <c r="F310" s="59">
        <f>SUM(F311)</f>
        <v>4980</v>
      </c>
      <c r="G310" s="59" t="e">
        <f>#REF!+#REF!</f>
        <v>#REF!</v>
      </c>
      <c r="H310" s="59">
        <f>SUM(H311)</f>
        <v>4980</v>
      </c>
      <c r="I310" s="59">
        <f>SUM(I311)</f>
        <v>2105.17</v>
      </c>
      <c r="J310" s="60">
        <f t="shared" si="12"/>
        <v>42.27248995983936</v>
      </c>
    </row>
    <row r="311" spans="1:10" ht="21.75" customHeight="1">
      <c r="A311" s="58">
        <v>304</v>
      </c>
      <c r="B311" s="1">
        <v>1102</v>
      </c>
      <c r="C311" s="8"/>
      <c r="D311" s="8"/>
      <c r="E311" s="29" t="s">
        <v>264</v>
      </c>
      <c r="F311" s="59">
        <f>SUM(F312)</f>
        <v>4980</v>
      </c>
      <c r="G311" s="59"/>
      <c r="H311" s="64">
        <f>SUM(H312)</f>
        <v>4980</v>
      </c>
      <c r="I311" s="64">
        <f>SUM(I312)</f>
        <v>2105.17</v>
      </c>
      <c r="J311" s="60">
        <f t="shared" si="12"/>
        <v>42.27248995983936</v>
      </c>
    </row>
    <row r="312" spans="1:10" ht="42.75" customHeight="1">
      <c r="A312" s="58">
        <v>305</v>
      </c>
      <c r="B312" s="1">
        <v>1102</v>
      </c>
      <c r="C312" s="2" t="s">
        <v>174</v>
      </c>
      <c r="D312" s="2"/>
      <c r="E312" s="35" t="s">
        <v>224</v>
      </c>
      <c r="F312" s="59">
        <f>SUM(F313+F315)</f>
        <v>4980</v>
      </c>
      <c r="G312" s="59">
        <v>14541</v>
      </c>
      <c r="H312" s="64">
        <f>SUM(H313+H315)</f>
        <v>4980</v>
      </c>
      <c r="I312" s="64">
        <f>SUM(I313+I315)</f>
        <v>2105.17</v>
      </c>
      <c r="J312" s="60">
        <f t="shared" si="12"/>
        <v>42.27248995983936</v>
      </c>
    </row>
    <row r="313" spans="1:10" ht="28.5" customHeight="1">
      <c r="A313" s="58">
        <v>306</v>
      </c>
      <c r="B313" s="1">
        <v>1102</v>
      </c>
      <c r="C313" s="2" t="s">
        <v>259</v>
      </c>
      <c r="D313" s="2"/>
      <c r="E313" s="47" t="s">
        <v>136</v>
      </c>
      <c r="F313" s="59">
        <f>F314</f>
        <v>70</v>
      </c>
      <c r="G313" s="59"/>
      <c r="H313" s="64">
        <f>SUM(H314)</f>
        <v>70</v>
      </c>
      <c r="I313" s="64">
        <f>SUM(I314)</f>
        <v>45.511</v>
      </c>
      <c r="J313" s="60">
        <f t="shared" si="12"/>
        <v>65.01571428571428</v>
      </c>
    </row>
    <row r="314" spans="1:10" ht="26.25" customHeight="1">
      <c r="A314" s="58">
        <v>307</v>
      </c>
      <c r="B314" s="3">
        <v>1102</v>
      </c>
      <c r="C314" s="4" t="s">
        <v>259</v>
      </c>
      <c r="D314" s="4" t="s">
        <v>62</v>
      </c>
      <c r="E314" s="6" t="s">
        <v>285</v>
      </c>
      <c r="F314" s="61">
        <v>70</v>
      </c>
      <c r="G314" s="61"/>
      <c r="H314" s="61">
        <v>70</v>
      </c>
      <c r="I314" s="61">
        <v>45.511</v>
      </c>
      <c r="J314" s="63">
        <f t="shared" si="12"/>
        <v>65.01571428571428</v>
      </c>
    </row>
    <row r="315" spans="1:10" ht="30.75" customHeight="1">
      <c r="A315" s="58">
        <v>308</v>
      </c>
      <c r="B315" s="1">
        <v>1102</v>
      </c>
      <c r="C315" s="2" t="s">
        <v>260</v>
      </c>
      <c r="D315" s="2"/>
      <c r="E315" s="29" t="s">
        <v>120</v>
      </c>
      <c r="F315" s="59">
        <f>SUM(F316:F318)</f>
        <v>4910</v>
      </c>
      <c r="G315" s="61">
        <v>7823</v>
      </c>
      <c r="H315" s="59">
        <f>SUM(H316:H318)</f>
        <v>4910</v>
      </c>
      <c r="I315" s="59">
        <f>SUM(I316:I318)</f>
        <v>2059.659</v>
      </c>
      <c r="J315" s="60">
        <f t="shared" si="12"/>
        <v>41.94824847250509</v>
      </c>
    </row>
    <row r="316" spans="1:10" ht="24" customHeight="1">
      <c r="A316" s="58">
        <v>309</v>
      </c>
      <c r="B316" s="3">
        <v>1102</v>
      </c>
      <c r="C316" s="4" t="s">
        <v>260</v>
      </c>
      <c r="D316" s="4" t="s">
        <v>42</v>
      </c>
      <c r="E316" s="32" t="s">
        <v>68</v>
      </c>
      <c r="F316" s="70">
        <v>3438</v>
      </c>
      <c r="G316" s="61"/>
      <c r="H316" s="62">
        <v>3438</v>
      </c>
      <c r="I316" s="62">
        <v>1633.597</v>
      </c>
      <c r="J316" s="63">
        <f t="shared" si="12"/>
        <v>47.51591041303083</v>
      </c>
    </row>
    <row r="317" spans="1:10" ht="27.75" customHeight="1">
      <c r="A317" s="58">
        <v>310</v>
      </c>
      <c r="B317" s="3">
        <v>1102</v>
      </c>
      <c r="C317" s="4" t="s">
        <v>260</v>
      </c>
      <c r="D317" s="4" t="s">
        <v>62</v>
      </c>
      <c r="E317" s="32" t="s">
        <v>119</v>
      </c>
      <c r="F317" s="70">
        <v>1454</v>
      </c>
      <c r="G317" s="66" t="e">
        <f>#REF!</f>
        <v>#REF!</v>
      </c>
      <c r="H317" s="61">
        <v>1454</v>
      </c>
      <c r="I317" s="61">
        <v>420.456</v>
      </c>
      <c r="J317" s="63">
        <f t="shared" si="12"/>
        <v>28.917193947730404</v>
      </c>
    </row>
    <row r="318" spans="1:10" ht="27.75" customHeight="1">
      <c r="A318" s="58">
        <v>311</v>
      </c>
      <c r="B318" s="3">
        <v>1102</v>
      </c>
      <c r="C318" s="4" t="s">
        <v>260</v>
      </c>
      <c r="D318" s="4" t="s">
        <v>276</v>
      </c>
      <c r="E318" s="32" t="s">
        <v>277</v>
      </c>
      <c r="F318" s="70">
        <v>18</v>
      </c>
      <c r="G318" s="66"/>
      <c r="H318" s="61">
        <v>18</v>
      </c>
      <c r="I318" s="61">
        <v>5.606</v>
      </c>
      <c r="J318" s="63">
        <f>I318/H318*100</f>
        <v>31.144444444444442</v>
      </c>
    </row>
    <row r="319" spans="1:11" s="12" customFormat="1" ht="15.75">
      <c r="A319" s="58">
        <v>312</v>
      </c>
      <c r="B319" s="1">
        <v>1200</v>
      </c>
      <c r="C319" s="2"/>
      <c r="D319" s="2"/>
      <c r="E319" s="33" t="s">
        <v>54</v>
      </c>
      <c r="F319" s="69">
        <f>SUM(F321+F325)</f>
        <v>346.5</v>
      </c>
      <c r="G319" s="61"/>
      <c r="H319" s="59">
        <f>SUM(H320)</f>
        <v>346.5</v>
      </c>
      <c r="I319" s="59">
        <f>SUM(I320)</f>
        <v>63.858</v>
      </c>
      <c r="J319" s="60">
        <f>I319/H319*100</f>
        <v>18.42943722943723</v>
      </c>
      <c r="K319"/>
    </row>
    <row r="320" spans="1:10" s="12" customFormat="1" ht="15.75">
      <c r="A320" s="58">
        <v>313</v>
      </c>
      <c r="B320" s="1">
        <v>1202</v>
      </c>
      <c r="C320" s="2"/>
      <c r="D320" s="2"/>
      <c r="E320" s="33" t="s">
        <v>265</v>
      </c>
      <c r="F320" s="69">
        <f>SUM(F321+F325)</f>
        <v>346.5</v>
      </c>
      <c r="G320" s="61"/>
      <c r="H320" s="59">
        <f>SUM(H321+H325)</f>
        <v>346.5</v>
      </c>
      <c r="I320" s="59">
        <f>SUM(I321+I325)</f>
        <v>63.858</v>
      </c>
      <c r="J320" s="60">
        <f>I320/H320*100</f>
        <v>18.42943722943723</v>
      </c>
    </row>
    <row r="321" spans="1:10" s="12" customFormat="1" ht="39.75" customHeight="1">
      <c r="A321" s="58">
        <v>314</v>
      </c>
      <c r="B321" s="1">
        <v>1202</v>
      </c>
      <c r="C321" s="2" t="s">
        <v>150</v>
      </c>
      <c r="D321" s="2"/>
      <c r="E321" s="29" t="s">
        <v>232</v>
      </c>
      <c r="F321" s="69">
        <f>F322</f>
        <v>246.5</v>
      </c>
      <c r="G321" s="61"/>
      <c r="H321" s="59">
        <f>SUM(H322)</f>
        <v>246.5</v>
      </c>
      <c r="I321" s="59">
        <f>SUM(I322)</f>
        <v>63.858</v>
      </c>
      <c r="J321" s="60">
        <f>I321/H321*100</f>
        <v>25.905882352941173</v>
      </c>
    </row>
    <row r="322" spans="1:11" s="13" customFormat="1" ht="48.75" customHeight="1">
      <c r="A322" s="58">
        <v>315</v>
      </c>
      <c r="B322" s="1">
        <v>1202</v>
      </c>
      <c r="C322" s="2" t="s">
        <v>245</v>
      </c>
      <c r="D322" s="2"/>
      <c r="E322" s="29" t="s">
        <v>121</v>
      </c>
      <c r="F322" s="69">
        <f>SUM(F323:F324)</f>
        <v>246.5</v>
      </c>
      <c r="G322" s="59"/>
      <c r="H322" s="59">
        <f>SUM(H323:H324)</f>
        <v>246.5</v>
      </c>
      <c r="I322" s="59">
        <f>SUM(I323:I324)</f>
        <v>63.858</v>
      </c>
      <c r="J322" s="60">
        <f>I322/H322*100</f>
        <v>25.905882352941173</v>
      </c>
      <c r="K322" s="12"/>
    </row>
    <row r="323" spans="1:11" s="13" customFormat="1" ht="32.25" customHeight="1">
      <c r="A323" s="58">
        <v>316</v>
      </c>
      <c r="B323" s="3">
        <v>1202</v>
      </c>
      <c r="C323" s="4" t="s">
        <v>245</v>
      </c>
      <c r="D323" s="4" t="s">
        <v>323</v>
      </c>
      <c r="E323" s="32" t="s">
        <v>324</v>
      </c>
      <c r="F323" s="70">
        <v>0</v>
      </c>
      <c r="G323" s="61"/>
      <c r="H323" s="61">
        <v>246.5</v>
      </c>
      <c r="I323" s="61">
        <v>63.858</v>
      </c>
      <c r="J323" s="63">
        <f>I323/H323*100</f>
        <v>25.905882352941173</v>
      </c>
      <c r="K323" s="12"/>
    </row>
    <row r="324" spans="1:11" ht="38.25">
      <c r="A324" s="58">
        <v>317</v>
      </c>
      <c r="B324" s="3">
        <v>1202</v>
      </c>
      <c r="C324" s="4" t="s">
        <v>245</v>
      </c>
      <c r="D324" s="4" t="s">
        <v>51</v>
      </c>
      <c r="E324" s="32" t="s">
        <v>123</v>
      </c>
      <c r="F324" s="70">
        <v>246.5</v>
      </c>
      <c r="G324" s="61"/>
      <c r="H324" s="67">
        <v>0</v>
      </c>
      <c r="I324" s="67">
        <v>0</v>
      </c>
      <c r="J324" s="63">
        <v>0</v>
      </c>
      <c r="K324" s="13"/>
    </row>
    <row r="325" spans="1:10" ht="12.75">
      <c r="A325" s="58">
        <v>318</v>
      </c>
      <c r="B325" s="1">
        <v>1202</v>
      </c>
      <c r="C325" s="2" t="s">
        <v>256</v>
      </c>
      <c r="D325" s="4"/>
      <c r="E325" s="29" t="s">
        <v>59</v>
      </c>
      <c r="F325" s="69">
        <f>F326</f>
        <v>100</v>
      </c>
      <c r="G325" s="59"/>
      <c r="H325" s="68">
        <f>SUM(H326)</f>
        <v>100</v>
      </c>
      <c r="I325" s="68">
        <f>SUM(I326)</f>
        <v>0</v>
      </c>
      <c r="J325" s="60">
        <f>I325/H325*100</f>
        <v>0</v>
      </c>
    </row>
    <row r="326" spans="1:10" ht="25.5">
      <c r="A326" s="58">
        <v>319</v>
      </c>
      <c r="B326" s="1">
        <v>1202</v>
      </c>
      <c r="C326" s="2" t="s">
        <v>257</v>
      </c>
      <c r="D326" s="4"/>
      <c r="E326" s="29" t="s">
        <v>122</v>
      </c>
      <c r="F326" s="69">
        <f>SUM(F327:F328)</f>
        <v>100</v>
      </c>
      <c r="G326" s="59"/>
      <c r="H326" s="64">
        <f>SUM(H327:H328)</f>
        <v>100</v>
      </c>
      <c r="I326" s="64">
        <f>SUM(I327:I328)</f>
        <v>0</v>
      </c>
      <c r="J326" s="60">
        <f>I326/H326*100</f>
        <v>0</v>
      </c>
    </row>
    <row r="327" spans="1:10" ht="23.25" customHeight="1">
      <c r="A327" s="58">
        <v>320</v>
      </c>
      <c r="B327" s="3">
        <v>1202</v>
      </c>
      <c r="C327" s="4" t="s">
        <v>257</v>
      </c>
      <c r="D327" s="4" t="s">
        <v>323</v>
      </c>
      <c r="E327" s="32" t="s">
        <v>324</v>
      </c>
      <c r="F327" s="70">
        <v>0</v>
      </c>
      <c r="G327" s="61"/>
      <c r="H327" s="62">
        <v>100</v>
      </c>
      <c r="I327" s="62">
        <v>0</v>
      </c>
      <c r="J327" s="63">
        <f>I327/H327*100</f>
        <v>0</v>
      </c>
    </row>
    <row r="328" spans="1:10" ht="38.25">
      <c r="A328" s="58">
        <v>321</v>
      </c>
      <c r="B328" s="3">
        <v>1202</v>
      </c>
      <c r="C328" s="4" t="s">
        <v>257</v>
      </c>
      <c r="D328" s="4" t="s">
        <v>51</v>
      </c>
      <c r="E328" s="32" t="s">
        <v>123</v>
      </c>
      <c r="F328" s="70">
        <v>100</v>
      </c>
      <c r="G328" s="61"/>
      <c r="H328" s="67">
        <v>0</v>
      </c>
      <c r="I328" s="67">
        <v>0</v>
      </c>
      <c r="J328" s="63">
        <v>0</v>
      </c>
    </row>
    <row r="329" spans="1:11" s="13" customFormat="1" ht="31.5">
      <c r="A329" s="58">
        <v>322</v>
      </c>
      <c r="B329" s="1">
        <v>1300</v>
      </c>
      <c r="C329" s="4"/>
      <c r="D329" s="4"/>
      <c r="E329" s="33" t="s">
        <v>6</v>
      </c>
      <c r="F329" s="69">
        <f>SUM(F330)</f>
        <v>0.9</v>
      </c>
      <c r="G329" s="59" t="e">
        <f>#REF!+G333</f>
        <v>#REF!</v>
      </c>
      <c r="H329" s="64">
        <f>SUM(H330)</f>
        <v>0.9</v>
      </c>
      <c r="I329" s="64">
        <f>SUM(I330)</f>
        <v>0.279</v>
      </c>
      <c r="J329" s="60">
        <f>I329/H329*100</f>
        <v>31</v>
      </c>
      <c r="K329"/>
    </row>
    <row r="330" spans="1:10" s="13" customFormat="1" ht="31.5">
      <c r="A330" s="58">
        <v>323</v>
      </c>
      <c r="B330" s="1">
        <v>1301</v>
      </c>
      <c r="C330" s="4"/>
      <c r="D330" s="4"/>
      <c r="E330" s="33" t="s">
        <v>266</v>
      </c>
      <c r="F330" s="69">
        <f>SUM(F331)</f>
        <v>0.9</v>
      </c>
      <c r="G330" s="59"/>
      <c r="H330" s="68">
        <f aca="true" t="shared" si="16" ref="H330:I332">H331</f>
        <v>0.9</v>
      </c>
      <c r="I330" s="68">
        <f t="shared" si="16"/>
        <v>0.279</v>
      </c>
      <c r="J330" s="60">
        <f>I330/H330*100</f>
        <v>31</v>
      </c>
    </row>
    <row r="331" spans="1:11" s="12" customFormat="1" ht="38.25">
      <c r="A331" s="58">
        <v>324</v>
      </c>
      <c r="B331" s="1">
        <v>1301</v>
      </c>
      <c r="C331" s="2" t="s">
        <v>150</v>
      </c>
      <c r="D331" s="2"/>
      <c r="E331" s="29" t="s">
        <v>325</v>
      </c>
      <c r="F331" s="59">
        <f>F332</f>
        <v>0.9</v>
      </c>
      <c r="G331" s="59"/>
      <c r="H331" s="68">
        <f>SUM(H332)</f>
        <v>0.9</v>
      </c>
      <c r="I331" s="68">
        <f>SUM(I332)</f>
        <v>0.279</v>
      </c>
      <c r="J331" s="60">
        <f>SUM(J332)</f>
        <v>31</v>
      </c>
      <c r="K331" s="13"/>
    </row>
    <row r="332" spans="1:11" s="13" customFormat="1" ht="25.5">
      <c r="A332" s="58">
        <v>325</v>
      </c>
      <c r="B332" s="1">
        <v>1301</v>
      </c>
      <c r="C332" s="2" t="s">
        <v>246</v>
      </c>
      <c r="D332" s="2"/>
      <c r="E332" s="29" t="s">
        <v>124</v>
      </c>
      <c r="F332" s="59">
        <f>F333</f>
        <v>0.9</v>
      </c>
      <c r="G332" s="59"/>
      <c r="H332" s="68">
        <f>SUM(H333)</f>
        <v>0.9</v>
      </c>
      <c r="I332" s="68">
        <f t="shared" si="16"/>
        <v>0.279</v>
      </c>
      <c r="J332" s="60">
        <f>SUM(J333)</f>
        <v>31</v>
      </c>
      <c r="K332" s="12"/>
    </row>
    <row r="333" spans="1:11" ht="25.5">
      <c r="A333" s="58">
        <v>326</v>
      </c>
      <c r="B333" s="3">
        <v>1301</v>
      </c>
      <c r="C333" s="4" t="s">
        <v>246</v>
      </c>
      <c r="D333" s="4" t="s">
        <v>268</v>
      </c>
      <c r="E333" s="32" t="s">
        <v>41</v>
      </c>
      <c r="F333" s="61">
        <v>0.9</v>
      </c>
      <c r="G333" s="66" t="e">
        <f>#REF!</f>
        <v>#REF!</v>
      </c>
      <c r="H333" s="67">
        <v>0.9</v>
      </c>
      <c r="I333" s="67">
        <v>0.279</v>
      </c>
      <c r="J333" s="63">
        <f>I333/H333*100</f>
        <v>31</v>
      </c>
      <c r="K333" s="13"/>
    </row>
    <row r="334" spans="1:10" ht="20.25" customHeight="1">
      <c r="A334" s="58">
        <v>327</v>
      </c>
      <c r="B334" s="3"/>
      <c r="C334" s="4"/>
      <c r="D334" s="4"/>
      <c r="E334" s="33" t="s">
        <v>33</v>
      </c>
      <c r="F334" s="71">
        <f>SUM(F9+F81+F87+F130+F162+F197+F202+F256+F274+F310+F319+F329)</f>
        <v>255510.11</v>
      </c>
      <c r="G334" s="72" t="e">
        <f>G9+G81+G87+#REF!+#REF!+G199+#REF!+G275+G303+#REF!+#REF!</f>
        <v>#REF!</v>
      </c>
      <c r="H334" s="73">
        <f>SUM(H9+H81+H87+H130+H162+H197+H202+H256+H274+H310+H319+H329)</f>
        <v>258808.33799999996</v>
      </c>
      <c r="I334" s="73">
        <f>SUM(I9+I81+I87+I130+I162+I197+I202+I256+I274+I310+I319+I329)</f>
        <v>116983.466</v>
      </c>
      <c r="J334" s="74">
        <f>I334/H334*100</f>
        <v>45.20081033865301</v>
      </c>
    </row>
    <row r="335" spans="1:10" ht="12.75">
      <c r="A335" s="57"/>
      <c r="B335" s="23"/>
      <c r="C335" s="23"/>
      <c r="D335" s="23"/>
      <c r="E335" s="41"/>
      <c r="F335" s="55"/>
      <c r="G335" s="56"/>
      <c r="H335" s="57"/>
      <c r="I335" s="57"/>
      <c r="J335" s="57"/>
    </row>
    <row r="336" spans="1:19" ht="15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1"/>
      <c r="M336" s="91"/>
      <c r="N336" s="91"/>
      <c r="O336" s="91"/>
      <c r="P336" s="91"/>
      <c r="Q336" s="91"/>
      <c r="R336" s="91"/>
      <c r="S336" s="91"/>
    </row>
    <row r="337" spans="1:19" ht="15">
      <c r="A337" s="90" t="s">
        <v>292</v>
      </c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</row>
  </sheetData>
  <sheetProtection/>
  <autoFilter ref="A8:G334"/>
  <mergeCells count="7">
    <mergeCell ref="A337:S337"/>
    <mergeCell ref="A6:J6"/>
    <mergeCell ref="A1:J1"/>
    <mergeCell ref="A2:J2"/>
    <mergeCell ref="A3:J3"/>
    <mergeCell ref="A4:J4"/>
    <mergeCell ref="A336:S336"/>
  </mergeCells>
  <printOptions/>
  <pageMargins left="0.7086614173228347" right="0.4724409448818898" top="0.5905511811023623" bottom="0.5905511811023623" header="0.31496062992125984" footer="0.31496062992125984"/>
  <pageSetup fitToHeight="8" horizontalDpi="600" verticalDpi="600" orientation="portrait" paperSize="9" scale="63" r:id="rId1"/>
  <rowBreaks count="3" manualBreakCount="3">
    <brk id="233" max="9" man="1"/>
    <brk id="253" max="9" man="1"/>
    <brk id="2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2017-08-21T10:49:29Z</cp:lastPrinted>
  <dcterms:created xsi:type="dcterms:W3CDTF">1996-10-08T23:32:33Z</dcterms:created>
  <dcterms:modified xsi:type="dcterms:W3CDTF">2017-08-31T12:32:50Z</dcterms:modified>
  <cp:category/>
  <cp:version/>
  <cp:contentType/>
  <cp:contentStatus/>
</cp:coreProperties>
</file>